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0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<sst xmlns="http://schemas.openxmlformats.org/spreadsheetml/2006/main" count="1933" uniqueCount="488">
  <si>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</si>
  <si>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</si>
  <si>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</si>
  <si>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</si>
  <si>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</si>
  <si>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</si>
  <si>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</si>
  <si>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</si>
  <si>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</si>
  <si>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</si>
  <si>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</si>
  <si>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</si>
  <si>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</si>
  <si>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</si>
  <si>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</si>
  <si>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</si>
  <si>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</si>
  <si>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</si>
  <si>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</si>
  <si>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</si>
  <si>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</si>
  <si>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</si>
  <si>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</si>
  <si>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</si>
  <si>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</si>
  <si>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</si>
  <si>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</si>
  <si>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</si>
  <si>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</si>
  <si>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</si>
  <si>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</si>
  <si>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</si>
  <si>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</si>
  <si>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</si>
  <si>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</si>
  <si>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</si>
  <si>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</si>
  <si>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</si>
  <si>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</si>
  <si>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</si>
  <si>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</si>
  <si>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</si>
  <si>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</si>
  <si>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</si>
  <si>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</si>
  <si>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</si>
  <si>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</si>
  <si>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</si>
  <si>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</si>
  <si>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</si>
  <si>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</si>
  <si>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</si>
  <si>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\</t>
  </si>
  <si>
    <t>永安大炼麻公寮采石场</t>
  </si>
  <si>
    <t>乌龙龙泉建材有限公司</t>
  </si>
  <si>
    <t>小焦白沙采石场</t>
  </si>
  <si>
    <t>中(粗)砂</t>
  </si>
  <si>
    <t>大田县</t>
  </si>
  <si>
    <t>宁化县</t>
  </si>
  <si>
    <t>外购</t>
  </si>
  <si>
    <t>翠江镇小溪村</t>
  </si>
  <si>
    <t>三元区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</si>
  <si>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</si>
  <si>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明溪县</t>
  </si>
  <si>
    <t>泰湖金湖砂场</t>
  </si>
  <si>
    <t>不含运费</t>
  </si>
  <si>
    <t>含运费</t>
  </si>
  <si>
    <t>机制砂</t>
  </si>
  <si>
    <t>福建沙县璟宇矿业有限公司</t>
  </si>
  <si>
    <t>外购参考清流料场</t>
  </si>
  <si>
    <t>含清流到明溪县城运费，不含县城到施工场运费</t>
  </si>
  <si>
    <t>志龙砂场</t>
  </si>
  <si>
    <t>清流龙津镇黄家排村晶泰建筑材料有限公司</t>
  </si>
  <si>
    <t>用于回填、垫层</t>
  </si>
  <si>
    <t>宁化日昌升机制砂</t>
  </si>
  <si>
    <t>粘土</t>
  </si>
  <si>
    <t>堆方</t>
  </si>
  <si>
    <t>济村乡神坛坝村（宁化县鸿鑫建材有限公司采石场）</t>
  </si>
  <si>
    <t>济村乡神坛坝村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</si>
  <si>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</si>
  <si>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</si>
  <si>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</si>
  <si>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</si>
  <si>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</si>
  <si>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</si>
  <si>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</si>
  <si>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路面用碎石（1.5cm）</t>
  </si>
  <si>
    <t>路面用碎石（2.5cm）</t>
  </si>
  <si>
    <t>最大粒径2.5cm堆方</t>
  </si>
  <si>
    <t>毛条石</t>
  </si>
  <si>
    <t>细料石</t>
  </si>
  <si>
    <t>湖村龙头行洛坑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</si>
  <si>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</si>
  <si>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</si>
  <si>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</si>
  <si>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</si>
  <si>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</si>
  <si>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</si>
  <si>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</si>
  <si>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</si>
  <si>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</si>
  <si>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</si>
  <si>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</si>
  <si>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</si>
  <si>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</si>
  <si>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</si>
  <si>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</si>
  <si>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</si>
  <si>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</si>
  <si>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</si>
  <si>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</si>
  <si>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</si>
  <si>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</si>
  <si>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泰宁南溪料场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</si>
  <si>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</si>
  <si>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</si>
  <si>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</si>
  <si>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</si>
  <si>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</si>
  <si>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</si>
  <si>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</si>
  <si>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堆 方（一般河砂或海砂）</t>
  </si>
  <si>
    <t>济阳乡兴田建设</t>
  </si>
  <si>
    <t>机制砂</t>
  </si>
  <si>
    <t>燕城混凝土有限公司</t>
  </si>
  <si>
    <t>上鱼坑机制砂矿山</t>
  </si>
  <si>
    <t>粘 土</t>
  </si>
  <si>
    <t>堆 方</t>
  </si>
  <si>
    <t>\</t>
  </si>
  <si>
    <t>砾石（河卵石）</t>
  </si>
  <si>
    <t>最大粒径6cm堆方</t>
  </si>
  <si>
    <t xml:space="preserve">m3 </t>
  </si>
  <si>
    <t>乱毛石</t>
  </si>
  <si>
    <t>码 方</t>
  </si>
  <si>
    <t>永安大炼麻公寮采石场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</si>
  <si>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</si>
  <si>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</si>
  <si>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</si>
  <si>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</si>
  <si>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</si>
  <si>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</si>
  <si>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</si>
  <si>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</si>
  <si>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</si>
  <si>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块 石</t>
  </si>
  <si>
    <t>粗料石</t>
  </si>
  <si>
    <t>毛条石</t>
  </si>
  <si>
    <t>细料石</t>
  </si>
  <si>
    <t>沙县</t>
  </si>
  <si>
    <t>清流县</t>
  </si>
  <si>
    <t>尤溪县</t>
  </si>
  <si>
    <t>外购，不含运费</t>
  </si>
  <si>
    <t>泰宁县</t>
  </si>
  <si>
    <t xml:space="preserve">附件 </t>
  </si>
  <si>
    <t>单位：</t>
  </si>
  <si>
    <t>三明市公路事业发展中心</t>
  </si>
  <si>
    <t>发布时间：</t>
  </si>
  <si>
    <t>泰宁金湖砂场</t>
  </si>
  <si>
    <t>未筛分碎石统料堆方</t>
  </si>
  <si>
    <t>文江镇</t>
  </si>
  <si>
    <t>强度等级、级配类型</t>
  </si>
  <si>
    <t>含税价</t>
  </si>
  <si>
    <t>除税价</t>
  </si>
  <si>
    <t>参考运费说明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</si>
  <si>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</si>
  <si>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</si>
  <si>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</si>
  <si>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</si>
  <si>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</si>
  <si>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</si>
  <si>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</si>
  <si>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改性沥青混凝土</t>
  </si>
  <si>
    <t>细粒式改性沥青混凝土</t>
  </si>
  <si>
    <t>清流县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</si>
  <si>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</si>
  <si>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</si>
  <si>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</si>
  <si>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</si>
  <si>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</si>
  <si>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</si>
  <si>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</si>
  <si>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</si>
  <si>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</si>
  <si>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</si>
  <si>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</si>
  <si>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</si>
  <si>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</si>
  <si>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</si>
  <si>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</si>
  <si>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</si>
  <si>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</si>
  <si>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</si>
  <si>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</si>
  <si>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</si>
  <si>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</si>
  <si>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</si>
  <si>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</si>
  <si>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</si>
  <si>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</si>
  <si>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</si>
  <si>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</si>
  <si>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</si>
  <si>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</si>
  <si>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</si>
  <si>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</si>
  <si>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</si>
  <si>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</si>
  <si>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</si>
  <si>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</si>
  <si>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</si>
  <si>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</si>
  <si>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</si>
  <si>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</si>
  <si>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</si>
  <si>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</si>
  <si>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</si>
  <si>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</si>
  <si>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</si>
  <si>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</si>
  <si>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</si>
  <si>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</si>
  <si>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</si>
  <si>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预拌泵送细石混凝土</t>
  </si>
  <si>
    <t>预拌泵送水下混凝土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</si>
  <si>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</si>
  <si>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</si>
  <si>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</si>
  <si>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</si>
  <si>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</si>
  <si>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</si>
  <si>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</si>
  <si>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</si>
  <si>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</si>
  <si>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</si>
  <si>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</si>
  <si>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</si>
  <si>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</si>
  <si>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</si>
  <si>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</si>
  <si>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</si>
  <si>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</si>
  <si>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</si>
  <si>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</si>
  <si>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</si>
  <si>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</si>
  <si>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</si>
  <si>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</si>
  <si>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</si>
  <si>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</si>
  <si>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</si>
  <si>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</si>
  <si>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</si>
  <si>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</si>
  <si>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</si>
  <si>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</si>
  <si>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</si>
  <si>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</si>
  <si>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</si>
  <si>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</si>
  <si>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</si>
  <si>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</si>
  <si>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</si>
  <si>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</si>
  <si>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</si>
  <si>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</si>
  <si>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</si>
  <si>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</si>
  <si>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</si>
  <si>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>将乐县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</si>
  <si>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</si>
  <si>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</si>
  <si>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</si>
  <si>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</si>
  <si>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</si>
  <si>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</si>
  <si>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</si>
  <si>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</si>
  <si>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</si>
  <si>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</si>
  <si>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</si>
  <si>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</si>
  <si>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</si>
  <si>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</si>
  <si>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</si>
  <si>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</si>
  <si>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</si>
  <si>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</si>
  <si>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</si>
  <si>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</si>
  <si>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</si>
  <si>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</si>
  <si>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</si>
  <si>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</si>
  <si>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</si>
  <si>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</si>
  <si>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</si>
  <si>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</si>
  <si>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</si>
  <si>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</si>
  <si>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</si>
  <si>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>泵送100m以下 C45(42.5) 碎石25mm</t>
  </si>
  <si>
    <t xml:space="preserve">泵送100m以下 C50(42.5) 碎石25mm </t>
  </si>
  <si>
    <t xml:space="preserve">泵送100m以下 C55(42.5) 碎石25mm </t>
  </si>
  <si>
    <t xml:space="preserve">泵送100m以下 C60(42.5)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</si>
  <si>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</si>
  <si>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</si>
  <si>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</si>
  <si>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</si>
  <si>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</si>
  <si>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</si>
  <si>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</si>
  <si>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泵送100m以下 C55(42.5) 碎石31.5mm </t>
  </si>
  <si>
    <t xml:space="preserve">泵送100m以下 C60(42.5) 碎石31.5mm </t>
  </si>
  <si>
    <t xml:space="preserve">C20(42.5) 碎石10mm(细石) </t>
  </si>
  <si>
    <t>C40(42.5) 碎石10mm(细石)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</si>
  <si>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</si>
  <si>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</si>
  <si>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</si>
  <si>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</si>
  <si>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</si>
  <si>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</si>
  <si>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</si>
  <si>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</si>
  <si>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</si>
  <si>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</si>
  <si>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</si>
  <si>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</si>
  <si>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C15（42.5） 碎石10mm（细石） 塌落度120-160mm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</si>
  <si>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</si>
  <si>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</si>
  <si>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</si>
  <si>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</si>
  <si>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</si>
  <si>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</si>
  <si>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</si>
  <si>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</si>
  <si>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</si>
  <si>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</si>
  <si>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</si>
  <si>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</si>
  <si>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</si>
  <si>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</si>
  <si>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</si>
  <si>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</si>
  <si>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</si>
  <si>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</si>
  <si>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</si>
  <si>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</si>
  <si>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</si>
  <si>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</si>
  <si>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</si>
  <si>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</si>
  <si>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</si>
  <si>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</si>
  <si>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</si>
  <si>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</si>
  <si>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</si>
  <si>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</si>
  <si>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</si>
  <si>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含7km运距的运输费用，7km外运费可按每+1km运距±3元/m3进行调整</t>
  </si>
  <si>
    <t>三元</t>
  </si>
  <si>
    <t>7公里内运距免费，超出7公里外，每公里2.5元。</t>
  </si>
  <si>
    <t>运费按4元/公里计算</t>
  </si>
  <si>
    <t>起步价36元/m3。0-50km，每公里2.4元/m3。50-100km，超出部分每公里1.92元/m3。</t>
  </si>
  <si>
    <t>备注：以上为各设区市分搅拌站每个月20号左右调查的参考价格，不做为每日随时波动价，应根据建设项目所在地材料的实际情况经过调查比选、综合分析后确定材料价。</t>
  </si>
  <si>
    <t>包含10公里以内运费，10KM外运费可按每+1km运距+3元/公里进行调整。</t>
  </si>
  <si>
    <t>运输包12km。12km以上，每公里2.5元/m3。天泵起步价3000元，30元/m3；地泵起步价2500元，25元/m3。</t>
  </si>
  <si>
    <t>永安</t>
  </si>
  <si>
    <t>含7KM内运费，超过7KM，2.0元/M3*KM</t>
  </si>
  <si>
    <t>AC-10C  碎石</t>
  </si>
  <si>
    <t>AC-13C  碎石</t>
  </si>
  <si>
    <t>AC-16C  碎石</t>
  </si>
  <si>
    <t>AC-20C  碎石</t>
  </si>
  <si>
    <t>粗粒式沥青混凝土</t>
  </si>
  <si>
    <t>AC-25C  碎石</t>
  </si>
  <si>
    <t>细粒式改性沥青混凝土</t>
  </si>
  <si>
    <t>附件</t>
  </si>
  <si>
    <t>三明市2023年5月份交通工程地方商品混凝土价格信息汇总表</t>
  </si>
  <si>
    <t>单位：</t>
  </si>
  <si>
    <t>三明市公路事业发展中心</t>
  </si>
  <si>
    <t>发布时间：2023年5月</t>
  </si>
  <si>
    <t>三明市2023年5月份交通工程地方材料价格信息汇总表</t>
  </si>
  <si>
    <t>原料场已停，均为从三元外购</t>
  </si>
  <si>
    <r>
      <t>m</t>
    </r>
    <r>
      <rPr>
        <sz val="10"/>
        <rFont val="宋体"/>
        <family val="0"/>
      </rPr>
      <t>³</t>
    </r>
  </si>
  <si>
    <t>367.98</t>
  </si>
  <si>
    <t>386.70</t>
  </si>
  <si>
    <t>404.23</t>
  </si>
  <si>
    <t>419.48</t>
  </si>
  <si>
    <t>439.86</t>
  </si>
  <si>
    <t>458.48</t>
  </si>
  <si>
    <t>478.90</t>
  </si>
  <si>
    <t>501</t>
  </si>
  <si>
    <t>520</t>
  </si>
  <si>
    <t>539</t>
  </si>
  <si>
    <t>365.52</t>
  </si>
  <si>
    <t>384.23</t>
  </si>
  <si>
    <t>401.86</t>
  </si>
  <si>
    <t>416.54</t>
  </si>
  <si>
    <t>432.88</t>
  </si>
  <si>
    <t>447.20</t>
  </si>
  <si>
    <t>463.34</t>
  </si>
  <si>
    <t>481.96</t>
  </si>
  <si>
    <t>496.74</t>
  </si>
  <si>
    <t>512</t>
  </si>
  <si>
    <t>416.95</t>
  </si>
  <si>
    <t>434.57</t>
  </si>
  <si>
    <t>450.17</t>
  </si>
  <si>
    <t>465.40</t>
  </si>
  <si>
    <t>481.07</t>
  </si>
  <si>
    <t>497.22</t>
  </si>
  <si>
    <t>514</t>
  </si>
  <si>
    <t>529</t>
  </si>
  <si>
    <t>545</t>
  </si>
  <si>
    <t>414.35</t>
  </si>
  <si>
    <t>431.91</t>
  </si>
  <si>
    <t>447.60</t>
  </si>
  <si>
    <t>462.84</t>
  </si>
  <si>
    <t>478.43</t>
  </si>
  <si>
    <t>494.73</t>
  </si>
  <si>
    <t>526</t>
  </si>
  <si>
    <t>542</t>
  </si>
  <si>
    <t>359.30</t>
  </si>
  <si>
    <t>374.40</t>
  </si>
  <si>
    <t>398.69</t>
  </si>
  <si>
    <t>412.34</t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</si>
  <si>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</si>
  <si>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</si>
  <si>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</si>
  <si>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</si>
  <si>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</si>
  <si>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</si>
  <si>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</si>
  <si>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</si>
  <si>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</si>
  <si>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</si>
  <si>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</si>
  <si>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</si>
  <si>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</si>
  <si>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</si>
  <si>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</si>
  <si>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</si>
  <si>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</si>
  <si>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</si>
  <si>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</si>
  <si>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</si>
  <si>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</si>
  <si>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</si>
  <si>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</si>
  <si>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包含7公里以内运费，7KM外运费可按每+1km运距+3元/公里进行调整</t>
  </si>
  <si>
    <t>宁化县</t>
  </si>
  <si>
    <t>建宁县</t>
  </si>
  <si>
    <t>泰宁县</t>
  </si>
  <si>
    <t>包含10公里以内运费，10KM外运费可按每+1km运距+3元/公里进行调整</t>
  </si>
  <si>
    <t>尤溪</t>
  </si>
  <si>
    <t>包含10公里以内运费，10KM外运费可按每+1km运距+3元/公里进行调整</t>
  </si>
  <si>
    <t>永安市吉山新村</t>
  </si>
  <si>
    <t>C15非泵送（25-31.5mm）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</si>
  <si>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</si>
  <si>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</si>
  <si>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</si>
  <si>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</si>
  <si>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</si>
  <si>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</si>
  <si>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</si>
  <si>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</si>
  <si>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</si>
  <si>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</si>
  <si>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</si>
  <si>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</si>
  <si>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</si>
  <si>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</si>
  <si>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</si>
  <si>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</si>
  <si>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</si>
  <si>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</si>
  <si>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</si>
  <si>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</si>
  <si>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</si>
  <si>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</si>
  <si>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</si>
  <si>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</si>
  <si>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</si>
  <si>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</si>
  <si>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</si>
  <si>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</si>
  <si>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</si>
  <si>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</si>
  <si>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>永安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</si>
</sst>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2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8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24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48" applyFont="1" applyFill="1" applyBorder="1" applyAlignment="1">
      <alignment horizontal="center" vertical="center" wrapText="1"/>
      <protection/>
    </xf>
    <xf numFmtId="0" fontId="26" fillId="0" borderId="11" xfId="41" applyFont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/>
      <protection/>
    </xf>
    <xf numFmtId="0" fontId="26" fillId="0" borderId="11" xfId="48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 wrapText="1"/>
      <protection/>
    </xf>
    <xf numFmtId="18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0" xfId="46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3" fillId="0" borderId="0" xfId="41" applyFont="1" applyFill="1" applyAlignment="1">
      <alignment horizontal="center" vertical="center"/>
      <protection/>
    </xf>
    <xf numFmtId="0" fontId="26" fillId="16" borderId="10" xfId="4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wrapText="1"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5" applyNumberFormat="1" applyFont="1" applyBorder="1" applyAlignment="1">
      <alignment horizontal="center" vertical="center" wrapText="1"/>
      <protection/>
    </xf>
    <xf numFmtId="0" fontId="29" fillId="0" borderId="10" xfId="45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4" xfId="41" applyFont="1" applyFill="1" applyBorder="1" applyAlignment="1">
      <alignment horizontal="left" vertical="center"/>
      <protection/>
    </xf>
    <xf numFmtId="0" fontId="26" fillId="0" borderId="14" xfId="41" applyFont="1" applyFill="1" applyBorder="1" applyAlignment="1">
      <alignment horizontal="right" vertical="center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5" xfId="48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6" fillId="0" borderId="13" xfId="4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57" fontId="26" fillId="0" borderId="14" xfId="41" applyNumberFormat="1" applyFont="1" applyFill="1" applyBorder="1" applyAlignment="1">
      <alignment horizontal="left" vertical="center" wrapText="1"/>
      <protection/>
    </xf>
    <xf numFmtId="187" fontId="26" fillId="0" borderId="14" xfId="41" applyNumberFormat="1" applyFont="1" applyFill="1" applyBorder="1" applyAlignment="1">
      <alignment horizontal="right" vertical="center"/>
      <protection/>
    </xf>
    <xf numFmtId="187" fontId="26" fillId="24" borderId="11" xfId="48" applyNumberFormat="1" applyFont="1" applyFill="1" applyBorder="1" applyAlignment="1">
      <alignment horizontal="center" vertical="center"/>
      <protection/>
    </xf>
    <xf numFmtId="187" fontId="26" fillId="0" borderId="10" xfId="46" applyNumberFormat="1" applyFont="1" applyFill="1" applyBorder="1" applyAlignment="1">
      <alignment horizontal="center" vertical="center" wrapText="1"/>
      <protection/>
    </xf>
    <xf numFmtId="192" fontId="26" fillId="0" borderId="10" xfId="46" applyNumberFormat="1" applyFont="1" applyFill="1" applyBorder="1" applyAlignment="1">
      <alignment horizontal="center" vertical="center" wrapText="1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177" fontId="26" fillId="16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177" fontId="26" fillId="0" borderId="10" xfId="46" applyNumberFormat="1" applyFont="1" applyFill="1" applyBorder="1" applyAlignment="1">
      <alignment horizontal="center" vertical="center" wrapText="1"/>
      <protection/>
    </xf>
    <xf numFmtId="187" fontId="26" fillId="0" borderId="10" xfId="46" applyNumberFormat="1" applyFont="1" applyBorder="1" applyAlignment="1">
      <alignment horizontal="center" vertical="center" wrapText="1"/>
      <protection/>
    </xf>
    <xf numFmtId="177" fontId="26" fillId="0" borderId="10" xfId="46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192" fontId="26" fillId="0" borderId="16" xfId="48" applyNumberFormat="1" applyFont="1" applyFill="1" applyBorder="1" applyAlignment="1">
      <alignment horizontal="center" vertical="center"/>
      <protection/>
    </xf>
    <xf numFmtId="177" fontId="26" fillId="0" borderId="10" xfId="0" applyNumberFormat="1" applyFont="1" applyFill="1" applyBorder="1" applyAlignment="1">
      <alignment horizontal="center" vertical="center" wrapText="1"/>
    </xf>
    <xf numFmtId="187" fontId="26" fillId="0" borderId="10" xfId="41" applyNumberFormat="1" applyFont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 wrapText="1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31" fillId="0" borderId="10" xfId="41" applyFont="1" applyFill="1" applyBorder="1" applyAlignment="1">
      <alignment horizontal="center" vertical="center" wrapText="1"/>
      <protection/>
    </xf>
    <xf numFmtId="187" fontId="26" fillId="24" borderId="10" xfId="41" applyNumberFormat="1" applyFont="1" applyFill="1" applyBorder="1" applyAlignment="1">
      <alignment horizontal="center" vertical="center"/>
      <protection/>
    </xf>
    <xf numFmtId="0" fontId="31" fillId="24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187" fontId="26" fillId="0" borderId="10" xfId="0" applyNumberFormat="1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8" xfId="48" applyFont="1" applyFill="1" applyBorder="1" applyAlignment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2" applyFont="1" applyFill="1" applyBorder="1" applyAlignment="1">
      <alignment horizontal="center" vertical="center"/>
    </xf>
    <xf numFmtId="0" fontId="26" fillId="0" borderId="11" xfId="48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5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5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6" fillId="0" borderId="20" xfId="41" applyFont="1" applyFill="1" applyBorder="1" applyAlignment="1">
      <alignment horizontal="center" vertical="center"/>
      <protection/>
    </xf>
    <xf numFmtId="0" fontId="26" fillId="0" borderId="21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57" fontId="26" fillId="0" borderId="14" xfId="41" applyNumberFormat="1" applyFont="1" applyFill="1" applyBorder="1" applyAlignment="1">
      <alignment horizontal="right" vertical="center" wrapText="1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10" xfId="41" applyFont="1" applyFill="1" applyBorder="1" applyAlignment="1">
      <alignment horizontal="center" vertical="center" wrapText="1"/>
      <protection/>
    </xf>
    <xf numFmtId="0" fontId="29" fillId="0" borderId="22" xfId="41" applyFont="1" applyFill="1" applyBorder="1" applyAlignment="1">
      <alignment horizontal="center" vertical="center" wrapText="1"/>
      <protection/>
    </xf>
    <xf numFmtId="0" fontId="29" fillId="0" borderId="23" xfId="41" applyFont="1" applyFill="1" applyBorder="1" applyAlignment="1">
      <alignment horizontal="center" vertical="center" wrapText="1"/>
      <protection/>
    </xf>
    <xf numFmtId="0" fontId="29" fillId="0" borderId="24" xfId="4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/>
    </xf>
    <xf numFmtId="44" fontId="26" fillId="0" borderId="10" xfId="52" applyNumberFormat="1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3" xfId="41" applyFont="1" applyBorder="1" applyAlignment="1">
      <alignment horizontal="center" vertical="center" wrapText="1"/>
      <protection/>
    </xf>
    <xf numFmtId="0" fontId="27" fillId="0" borderId="15" xfId="41" applyFont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0" fontId="27" fillId="0" borderId="13" xfId="41" applyFont="1" applyBorder="1" applyAlignment="1">
      <alignment horizontal="center" vertical="center"/>
      <protection/>
    </xf>
    <xf numFmtId="0" fontId="27" fillId="0" borderId="15" xfId="41" applyFont="1" applyBorder="1" applyAlignment="1">
      <alignment horizontal="center" vertical="center"/>
      <protection/>
    </xf>
    <xf numFmtId="0" fontId="27" fillId="0" borderId="11" xfId="41" applyFont="1" applyBorder="1" applyAlignment="1">
      <alignment horizontal="center" vertical="center"/>
      <protection/>
    </xf>
    <xf numFmtId="44" fontId="26" fillId="0" borderId="10" xfId="53" applyFont="1" applyFill="1" applyBorder="1" applyAlignment="1">
      <alignment horizontal="center" vertical="center" wrapText="1"/>
    </xf>
    <xf numFmtId="0" fontId="27" fillId="0" borderId="10" xfId="48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/>
    </xf>
    <xf numFmtId="0" fontId="27" fillId="0" borderId="11" xfId="0" applyFont="1" applyBorder="1" applyAlignment="1">
      <alignment/>
    </xf>
    <xf numFmtId="0" fontId="26" fillId="0" borderId="13" xfId="41" applyFont="1" applyBorder="1" applyAlignment="1">
      <alignment horizontal="center" vertical="center" wrapText="1"/>
      <protection/>
    </xf>
    <xf numFmtId="0" fontId="26" fillId="0" borderId="15" xfId="41" applyFont="1" applyBorder="1" applyAlignment="1">
      <alignment horizontal="center" vertical="center" wrapText="1"/>
      <protection/>
    </xf>
    <xf numFmtId="0" fontId="26" fillId="0" borderId="11" xfId="4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26" fillId="25" borderId="10" xfId="4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4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60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PageLayoutView="0" workbookViewId="0" topLeftCell="A199">
      <selection activeCell="C216" sqref="C216"/>
    </sheetView>
  </sheetViews>
  <sheetFormatPr defaultColWidth="9.140625" defaultRowHeight="12.75"/>
  <cols>
    <col min="1" max="1" width="5.140625" style="10" customWidth="1"/>
    <col min="2" max="2" width="7.421875" style="10" customWidth="1"/>
    <col min="3" max="3" width="22.140625" style="10" customWidth="1"/>
    <col min="4" max="4" width="27.00390625" style="10" customWidth="1"/>
    <col min="5" max="5" width="9.421875" style="10" customWidth="1"/>
    <col min="6" max="7" width="14.57421875" style="11" customWidth="1"/>
    <col min="8" max="8" width="26.140625" style="12" customWidth="1"/>
    <col min="9" max="9" width="16.57421875" style="12" customWidth="1"/>
    <col min="10" max="16384" width="9.140625" style="10" customWidth="1"/>
  </cols>
  <sheetData>
    <row r="1" spans="1:9" s="3" customFormat="1" ht="21.75" customHeight="1">
      <c r="A1" s="1" t="s">
        <v>153</v>
      </c>
      <c r="F1" s="4"/>
      <c r="G1" s="4"/>
      <c r="H1" s="5"/>
      <c r="I1" s="5"/>
    </row>
    <row r="2" spans="1:9" s="3" customFormat="1" ht="28.5" customHeight="1">
      <c r="A2" s="101" t="s">
        <v>381</v>
      </c>
      <c r="B2" s="101"/>
      <c r="C2" s="102"/>
      <c r="D2" s="102"/>
      <c r="E2" s="102"/>
      <c r="F2" s="102"/>
      <c r="G2" s="102"/>
      <c r="H2" s="102"/>
      <c r="I2" s="102"/>
    </row>
    <row r="3" spans="1:9" s="3" customFormat="1" ht="17.25" customHeight="1">
      <c r="A3" s="53" t="s">
        <v>154</v>
      </c>
      <c r="B3" s="53"/>
      <c r="C3" s="52" t="s">
        <v>155</v>
      </c>
      <c r="D3" s="52"/>
      <c r="F3" s="61" t="s">
        <v>156</v>
      </c>
      <c r="G3" s="61"/>
      <c r="H3" s="60">
        <v>45066</v>
      </c>
      <c r="I3" s="60"/>
    </row>
    <row r="4" spans="1:9" s="16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40</v>
      </c>
      <c r="I4" s="6" t="s">
        <v>41</v>
      </c>
    </row>
    <row r="5" spans="1:9" s="16" customFormat="1" ht="27" customHeight="1">
      <c r="A5" s="98">
        <v>1</v>
      </c>
      <c r="B5" s="103" t="s">
        <v>61</v>
      </c>
      <c r="C5" s="2" t="s">
        <v>0</v>
      </c>
      <c r="D5" s="19" t="s">
        <v>1</v>
      </c>
      <c r="E5" s="2" t="s">
        <v>2</v>
      </c>
      <c r="F5" s="8">
        <f>G5*1.03</f>
        <v>206</v>
      </c>
      <c r="G5" s="17">
        <v>200</v>
      </c>
      <c r="H5" s="18" t="s">
        <v>51</v>
      </c>
      <c r="I5" s="6" t="s">
        <v>66</v>
      </c>
    </row>
    <row r="6" spans="1:9" s="16" customFormat="1" ht="27" customHeight="1">
      <c r="A6" s="98"/>
      <c r="B6" s="103"/>
      <c r="C6" s="23" t="s">
        <v>42</v>
      </c>
      <c r="D6" s="19" t="s">
        <v>1</v>
      </c>
      <c r="E6" s="19" t="s">
        <v>2</v>
      </c>
      <c r="F6" s="8">
        <f aca="true" t="shared" si="0" ref="F6:F19">G6*1.03</f>
        <v>72.10000000000001</v>
      </c>
      <c r="G6" s="17">
        <v>70</v>
      </c>
      <c r="H6" s="20" t="s">
        <v>54</v>
      </c>
      <c r="I6" s="21"/>
    </row>
    <row r="7" spans="1:9" s="16" customFormat="1" ht="27" customHeight="1">
      <c r="A7" s="98"/>
      <c r="B7" s="103"/>
      <c r="C7" s="19" t="s">
        <v>8</v>
      </c>
      <c r="D7" s="19" t="s">
        <v>9</v>
      </c>
      <c r="E7" s="19" t="s">
        <v>2</v>
      </c>
      <c r="F7" s="8">
        <f t="shared" si="0"/>
        <v>46.35</v>
      </c>
      <c r="G7" s="17">
        <v>45</v>
      </c>
      <c r="H7" s="20" t="s">
        <v>54</v>
      </c>
      <c r="I7" s="21"/>
    </row>
    <row r="8" spans="1:9" s="16" customFormat="1" ht="27" customHeight="1">
      <c r="A8" s="98"/>
      <c r="B8" s="103"/>
      <c r="C8" s="19" t="s">
        <v>10</v>
      </c>
      <c r="D8" s="19" t="s">
        <v>9</v>
      </c>
      <c r="E8" s="19" t="s">
        <v>2</v>
      </c>
      <c r="F8" s="8">
        <f t="shared" si="0"/>
        <v>41.2</v>
      </c>
      <c r="G8" s="17">
        <v>40</v>
      </c>
      <c r="H8" s="20" t="s">
        <v>54</v>
      </c>
      <c r="I8" s="21"/>
    </row>
    <row r="9" spans="1:9" s="16" customFormat="1" ht="27" customHeight="1">
      <c r="A9" s="98"/>
      <c r="B9" s="103"/>
      <c r="C9" s="19" t="s">
        <v>11</v>
      </c>
      <c r="D9" s="19" t="s">
        <v>12</v>
      </c>
      <c r="E9" s="19" t="s">
        <v>2</v>
      </c>
      <c r="F9" s="8">
        <f t="shared" si="0"/>
        <v>61.800000000000004</v>
      </c>
      <c r="G9" s="17">
        <v>60</v>
      </c>
      <c r="H9" s="20" t="s">
        <v>54</v>
      </c>
      <c r="I9" s="21"/>
    </row>
    <row r="10" spans="1:9" s="16" customFormat="1" ht="27" customHeight="1">
      <c r="A10" s="98"/>
      <c r="B10" s="103"/>
      <c r="C10" s="19" t="s">
        <v>13</v>
      </c>
      <c r="D10" s="19" t="s">
        <v>14</v>
      </c>
      <c r="E10" s="19" t="s">
        <v>2</v>
      </c>
      <c r="F10" s="8">
        <f t="shared" si="0"/>
        <v>61.800000000000004</v>
      </c>
      <c r="G10" s="17">
        <v>60</v>
      </c>
      <c r="H10" s="20" t="s">
        <v>54</v>
      </c>
      <c r="I10" s="21"/>
    </row>
    <row r="11" spans="1:9" s="16" customFormat="1" ht="27" customHeight="1">
      <c r="A11" s="98"/>
      <c r="B11" s="103"/>
      <c r="C11" s="19" t="s">
        <v>15</v>
      </c>
      <c r="D11" s="19" t="s">
        <v>6</v>
      </c>
      <c r="E11" s="19" t="s">
        <v>2</v>
      </c>
      <c r="F11" s="8">
        <f t="shared" si="0"/>
        <v>61.800000000000004</v>
      </c>
      <c r="G11" s="17">
        <v>60</v>
      </c>
      <c r="H11" s="20" t="s">
        <v>54</v>
      </c>
      <c r="I11" s="21"/>
    </row>
    <row r="12" spans="1:9" s="16" customFormat="1" ht="27" customHeight="1">
      <c r="A12" s="98"/>
      <c r="B12" s="103"/>
      <c r="C12" s="9" t="s">
        <v>18</v>
      </c>
      <c r="D12" s="9" t="s">
        <v>12</v>
      </c>
      <c r="E12" s="19" t="s">
        <v>7</v>
      </c>
      <c r="F12" s="8">
        <f t="shared" si="0"/>
        <v>66.95</v>
      </c>
      <c r="G12" s="17">
        <v>65</v>
      </c>
      <c r="H12" s="20" t="s">
        <v>54</v>
      </c>
      <c r="I12" s="21"/>
    </row>
    <row r="13" spans="1:9" s="16" customFormat="1" ht="27" customHeight="1">
      <c r="A13" s="98"/>
      <c r="B13" s="103"/>
      <c r="C13" s="9" t="s">
        <v>19</v>
      </c>
      <c r="D13" s="9" t="s">
        <v>14</v>
      </c>
      <c r="E13" s="19" t="s">
        <v>7</v>
      </c>
      <c r="F13" s="8">
        <f t="shared" si="0"/>
        <v>66.95</v>
      </c>
      <c r="G13" s="17">
        <v>65</v>
      </c>
      <c r="H13" s="20" t="s">
        <v>54</v>
      </c>
      <c r="I13" s="21"/>
    </row>
    <row r="14" spans="1:9" s="16" customFormat="1" ht="27" customHeight="1">
      <c r="A14" s="98"/>
      <c r="B14" s="103"/>
      <c r="C14" s="9" t="s">
        <v>20</v>
      </c>
      <c r="D14" s="9" t="s">
        <v>21</v>
      </c>
      <c r="E14" s="19" t="s">
        <v>7</v>
      </c>
      <c r="F14" s="8">
        <f t="shared" si="0"/>
        <v>61.800000000000004</v>
      </c>
      <c r="G14" s="17">
        <v>60</v>
      </c>
      <c r="H14" s="20" t="s">
        <v>54</v>
      </c>
      <c r="I14" s="21"/>
    </row>
    <row r="15" spans="1:9" s="16" customFormat="1" ht="33" customHeight="1">
      <c r="A15" s="98"/>
      <c r="B15" s="103"/>
      <c r="C15" s="9" t="s">
        <v>22</v>
      </c>
      <c r="D15" s="9" t="s">
        <v>23</v>
      </c>
      <c r="E15" s="19" t="s">
        <v>7</v>
      </c>
      <c r="F15" s="8">
        <f t="shared" si="0"/>
        <v>61.800000000000004</v>
      </c>
      <c r="G15" s="17">
        <v>60</v>
      </c>
      <c r="H15" s="20" t="s">
        <v>54</v>
      </c>
      <c r="I15" s="21"/>
    </row>
    <row r="16" spans="1:9" s="16" customFormat="1" ht="27" customHeight="1">
      <c r="A16" s="98"/>
      <c r="B16" s="103"/>
      <c r="C16" s="19" t="s">
        <v>11</v>
      </c>
      <c r="D16" s="19" t="s">
        <v>12</v>
      </c>
      <c r="E16" s="22" t="s">
        <v>2</v>
      </c>
      <c r="F16" s="8">
        <f t="shared" si="0"/>
        <v>66.95</v>
      </c>
      <c r="G16" s="17">
        <v>65</v>
      </c>
      <c r="H16" s="20" t="s">
        <v>55</v>
      </c>
      <c r="I16" s="21"/>
    </row>
    <row r="17" spans="1:9" s="16" customFormat="1" ht="27" customHeight="1">
      <c r="A17" s="98"/>
      <c r="B17" s="103"/>
      <c r="C17" s="19" t="s">
        <v>13</v>
      </c>
      <c r="D17" s="19" t="s">
        <v>14</v>
      </c>
      <c r="E17" s="22" t="s">
        <v>2</v>
      </c>
      <c r="F17" s="8">
        <f t="shared" si="0"/>
        <v>66.95</v>
      </c>
      <c r="G17" s="17">
        <v>65</v>
      </c>
      <c r="H17" s="20" t="s">
        <v>55</v>
      </c>
      <c r="I17" s="21"/>
    </row>
    <row r="18" spans="1:9" s="16" customFormat="1" ht="27" customHeight="1">
      <c r="A18" s="98"/>
      <c r="B18" s="103"/>
      <c r="C18" s="19" t="s">
        <v>15</v>
      </c>
      <c r="D18" s="19" t="s">
        <v>6</v>
      </c>
      <c r="E18" s="22" t="s">
        <v>2</v>
      </c>
      <c r="F18" s="8">
        <f t="shared" si="0"/>
        <v>66.95</v>
      </c>
      <c r="G18" s="17">
        <v>65</v>
      </c>
      <c r="H18" s="20" t="s">
        <v>55</v>
      </c>
      <c r="I18" s="21"/>
    </row>
    <row r="19" spans="1:9" s="16" customFormat="1" ht="27" customHeight="1">
      <c r="A19" s="98"/>
      <c r="B19" s="103"/>
      <c r="C19" s="23" t="s">
        <v>42</v>
      </c>
      <c r="D19" s="23" t="s">
        <v>1</v>
      </c>
      <c r="E19" s="22" t="s">
        <v>2</v>
      </c>
      <c r="F19" s="8">
        <f t="shared" si="0"/>
        <v>77.25</v>
      </c>
      <c r="G19" s="17">
        <v>75</v>
      </c>
      <c r="H19" s="20" t="s">
        <v>55</v>
      </c>
      <c r="I19" s="21"/>
    </row>
    <row r="20" spans="1:9" ht="28.5" customHeight="1">
      <c r="A20" s="99">
        <v>2</v>
      </c>
      <c r="B20" s="57" t="s">
        <v>148</v>
      </c>
      <c r="C20" s="2" t="s">
        <v>0</v>
      </c>
      <c r="D20" s="2" t="s">
        <v>1</v>
      </c>
      <c r="E20" s="2" t="s">
        <v>2</v>
      </c>
      <c r="F20" s="26">
        <f>G20*1.03</f>
        <v>154.5</v>
      </c>
      <c r="G20" s="27">
        <v>150</v>
      </c>
      <c r="H20" s="24" t="s">
        <v>157</v>
      </c>
      <c r="I20" s="25" t="s">
        <v>151</v>
      </c>
    </row>
    <row r="21" spans="1:9" ht="30" customHeight="1">
      <c r="A21" s="99"/>
      <c r="B21" s="58"/>
      <c r="C21" s="2" t="s">
        <v>67</v>
      </c>
      <c r="D21" s="26" t="s">
        <v>1</v>
      </c>
      <c r="E21" s="26" t="s">
        <v>2</v>
      </c>
      <c r="F21" s="26">
        <f aca="true" t="shared" si="1" ref="F21:F33">G21*1.03</f>
        <v>108.15</v>
      </c>
      <c r="G21" s="26">
        <v>105</v>
      </c>
      <c r="H21" s="28" t="s">
        <v>68</v>
      </c>
      <c r="I21" s="28"/>
    </row>
    <row r="22" spans="1:9" ht="24.75" customHeight="1">
      <c r="A22" s="99"/>
      <c r="B22" s="58"/>
      <c r="C22" s="19" t="s">
        <v>3</v>
      </c>
      <c r="D22" s="19" t="s">
        <v>4</v>
      </c>
      <c r="E22" s="19"/>
      <c r="F22" s="26"/>
      <c r="G22" s="2"/>
      <c r="H22" s="21"/>
      <c r="I22" s="25"/>
    </row>
    <row r="23" spans="1:9" ht="24.75" customHeight="1">
      <c r="A23" s="99"/>
      <c r="B23" s="58"/>
      <c r="C23" s="19" t="s">
        <v>5</v>
      </c>
      <c r="D23" s="19" t="s">
        <v>6</v>
      </c>
      <c r="E23" s="19" t="s">
        <v>7</v>
      </c>
      <c r="F23" s="26">
        <f t="shared" si="1"/>
        <v>103</v>
      </c>
      <c r="G23" s="2">
        <v>100</v>
      </c>
      <c r="H23" s="24" t="s">
        <v>64</v>
      </c>
      <c r="I23" s="25" t="s">
        <v>382</v>
      </c>
    </row>
    <row r="24" spans="1:9" ht="24.75" customHeight="1">
      <c r="A24" s="99"/>
      <c r="B24" s="58"/>
      <c r="C24" s="19" t="s">
        <v>8</v>
      </c>
      <c r="D24" s="19" t="s">
        <v>9</v>
      </c>
      <c r="E24" s="19" t="s">
        <v>2</v>
      </c>
      <c r="F24" s="26">
        <f t="shared" si="1"/>
        <v>46.35</v>
      </c>
      <c r="G24" s="2">
        <v>45</v>
      </c>
      <c r="H24" s="20" t="s">
        <v>54</v>
      </c>
      <c r="I24" s="25" t="s">
        <v>382</v>
      </c>
    </row>
    <row r="25" spans="1:9" ht="24.75" customHeight="1">
      <c r="A25" s="99"/>
      <c r="B25" s="58"/>
      <c r="C25" s="19" t="s">
        <v>10</v>
      </c>
      <c r="D25" s="19" t="s">
        <v>9</v>
      </c>
      <c r="E25" s="19" t="s">
        <v>2</v>
      </c>
      <c r="F25" s="26">
        <f t="shared" si="1"/>
        <v>41.2</v>
      </c>
      <c r="G25" s="2">
        <v>40</v>
      </c>
      <c r="H25" s="20" t="s">
        <v>54</v>
      </c>
      <c r="I25" s="25" t="s">
        <v>382</v>
      </c>
    </row>
    <row r="26" spans="1:9" ht="24.75" customHeight="1">
      <c r="A26" s="99"/>
      <c r="B26" s="58"/>
      <c r="C26" s="19" t="s">
        <v>11</v>
      </c>
      <c r="D26" s="19" t="s">
        <v>12</v>
      </c>
      <c r="E26" s="19" t="s">
        <v>2</v>
      </c>
      <c r="F26" s="26">
        <f t="shared" si="1"/>
        <v>61.800000000000004</v>
      </c>
      <c r="G26" s="2">
        <v>60</v>
      </c>
      <c r="H26" s="20" t="s">
        <v>54</v>
      </c>
      <c r="I26" s="25" t="s">
        <v>382</v>
      </c>
    </row>
    <row r="27" spans="1:9" ht="24.75" customHeight="1">
      <c r="A27" s="99"/>
      <c r="B27" s="58"/>
      <c r="C27" s="19" t="s">
        <v>13</v>
      </c>
      <c r="D27" s="19" t="s">
        <v>14</v>
      </c>
      <c r="E27" s="19" t="s">
        <v>2</v>
      </c>
      <c r="F27" s="26">
        <f t="shared" si="1"/>
        <v>61.800000000000004</v>
      </c>
      <c r="G27" s="2">
        <v>60</v>
      </c>
      <c r="H27" s="20" t="s">
        <v>54</v>
      </c>
      <c r="I27" s="25" t="s">
        <v>382</v>
      </c>
    </row>
    <row r="28" spans="1:9" ht="24.75" customHeight="1">
      <c r="A28" s="99"/>
      <c r="B28" s="58"/>
      <c r="C28" s="19" t="s">
        <v>15</v>
      </c>
      <c r="D28" s="19" t="s">
        <v>6</v>
      </c>
      <c r="E28" s="19" t="s">
        <v>2</v>
      </c>
      <c r="F28" s="26">
        <f t="shared" si="1"/>
        <v>61.800000000000004</v>
      </c>
      <c r="G28" s="2">
        <v>60</v>
      </c>
      <c r="H28" s="20" t="s">
        <v>54</v>
      </c>
      <c r="I28" s="25" t="s">
        <v>382</v>
      </c>
    </row>
    <row r="29" spans="1:9" ht="24.75" customHeight="1">
      <c r="A29" s="99"/>
      <c r="B29" s="58"/>
      <c r="C29" s="19" t="s">
        <v>16</v>
      </c>
      <c r="D29" s="19" t="s">
        <v>158</v>
      </c>
      <c r="E29" s="19"/>
      <c r="F29" s="26"/>
      <c r="G29" s="36"/>
      <c r="H29" s="21"/>
      <c r="I29" s="25" t="s">
        <v>382</v>
      </c>
    </row>
    <row r="30" spans="1:9" ht="29.25" customHeight="1">
      <c r="A30" s="99"/>
      <c r="B30" s="58"/>
      <c r="C30" s="9" t="s">
        <v>18</v>
      </c>
      <c r="D30" s="9" t="s">
        <v>12</v>
      </c>
      <c r="E30" s="19" t="s">
        <v>7</v>
      </c>
      <c r="F30" s="26">
        <f t="shared" si="1"/>
        <v>66.95</v>
      </c>
      <c r="G30" s="2">
        <v>65</v>
      </c>
      <c r="H30" s="20" t="s">
        <v>54</v>
      </c>
      <c r="I30" s="25" t="s">
        <v>382</v>
      </c>
    </row>
    <row r="31" spans="1:9" ht="29.25" customHeight="1">
      <c r="A31" s="99"/>
      <c r="B31" s="58"/>
      <c r="C31" s="9" t="s">
        <v>19</v>
      </c>
      <c r="D31" s="9" t="s">
        <v>14</v>
      </c>
      <c r="E31" s="19" t="s">
        <v>7</v>
      </c>
      <c r="F31" s="26">
        <f t="shared" si="1"/>
        <v>66.95</v>
      </c>
      <c r="G31" s="2">
        <v>65</v>
      </c>
      <c r="H31" s="20" t="s">
        <v>54</v>
      </c>
      <c r="I31" s="25" t="s">
        <v>382</v>
      </c>
    </row>
    <row r="32" spans="1:9" ht="29.25" customHeight="1">
      <c r="A32" s="99"/>
      <c r="B32" s="58"/>
      <c r="C32" s="9" t="s">
        <v>20</v>
      </c>
      <c r="D32" s="9" t="s">
        <v>21</v>
      </c>
      <c r="E32" s="19" t="s">
        <v>7</v>
      </c>
      <c r="F32" s="26">
        <f t="shared" si="1"/>
        <v>61.800000000000004</v>
      </c>
      <c r="G32" s="2">
        <v>60</v>
      </c>
      <c r="H32" s="20" t="s">
        <v>54</v>
      </c>
      <c r="I32" s="25" t="s">
        <v>382</v>
      </c>
    </row>
    <row r="33" spans="1:9" ht="29.25" customHeight="1">
      <c r="A33" s="99"/>
      <c r="B33" s="58"/>
      <c r="C33" s="9" t="s">
        <v>22</v>
      </c>
      <c r="D33" s="9" t="s">
        <v>23</v>
      </c>
      <c r="E33" s="19" t="s">
        <v>7</v>
      </c>
      <c r="F33" s="26">
        <f t="shared" si="1"/>
        <v>61.800000000000004</v>
      </c>
      <c r="G33" s="2">
        <v>60</v>
      </c>
      <c r="H33" s="20" t="s">
        <v>54</v>
      </c>
      <c r="I33" s="25" t="s">
        <v>382</v>
      </c>
    </row>
    <row r="34" spans="1:9" ht="27.75" customHeight="1">
      <c r="A34" s="99"/>
      <c r="B34" s="58"/>
      <c r="C34" s="19" t="s">
        <v>24</v>
      </c>
      <c r="D34" s="19" t="s">
        <v>9</v>
      </c>
      <c r="E34" s="19"/>
      <c r="F34" s="26"/>
      <c r="G34" s="2"/>
      <c r="H34" s="20"/>
      <c r="I34" s="21"/>
    </row>
    <row r="35" spans="1:9" ht="27.75" customHeight="1">
      <c r="A35" s="99"/>
      <c r="B35" s="58"/>
      <c r="C35" s="19" t="s">
        <v>25</v>
      </c>
      <c r="D35" s="19" t="s">
        <v>9</v>
      </c>
      <c r="E35" s="19"/>
      <c r="F35" s="26"/>
      <c r="G35" s="2"/>
      <c r="H35" s="20"/>
      <c r="I35" s="21"/>
    </row>
    <row r="36" spans="1:9" ht="27.75" customHeight="1">
      <c r="A36" s="99"/>
      <c r="B36" s="58"/>
      <c r="C36" s="19" t="s">
        <v>26</v>
      </c>
      <c r="D36" s="19" t="s">
        <v>9</v>
      </c>
      <c r="E36" s="19"/>
      <c r="F36" s="26"/>
      <c r="G36" s="2"/>
      <c r="H36" s="20"/>
      <c r="I36" s="21"/>
    </row>
    <row r="37" spans="1:9" ht="33.75" customHeight="1">
      <c r="A37" s="100"/>
      <c r="B37" s="59"/>
      <c r="C37" s="19" t="s">
        <v>27</v>
      </c>
      <c r="D37" s="19" t="s">
        <v>9</v>
      </c>
      <c r="E37" s="19"/>
      <c r="F37" s="26"/>
      <c r="G37" s="2"/>
      <c r="H37" s="20"/>
      <c r="I37" s="21"/>
    </row>
    <row r="38" spans="1:9" ht="33" customHeight="1">
      <c r="A38" s="98">
        <v>3</v>
      </c>
      <c r="B38" s="98" t="s">
        <v>63</v>
      </c>
      <c r="C38" s="2" t="s">
        <v>0</v>
      </c>
      <c r="D38" s="2" t="s">
        <v>1</v>
      </c>
      <c r="E38" s="2" t="s">
        <v>2</v>
      </c>
      <c r="F38" s="29">
        <f>G38+G38*0.03</f>
        <v>185.4</v>
      </c>
      <c r="G38" s="2">
        <v>180</v>
      </c>
      <c r="H38" s="30" t="s">
        <v>59</v>
      </c>
      <c r="I38" s="6" t="s">
        <v>65</v>
      </c>
    </row>
    <row r="39" spans="1:9" ht="40.5" customHeight="1">
      <c r="A39" s="98"/>
      <c r="B39" s="98"/>
      <c r="C39" s="2" t="s">
        <v>67</v>
      </c>
      <c r="D39" s="2" t="s">
        <v>1</v>
      </c>
      <c r="E39" s="2" t="s">
        <v>2</v>
      </c>
      <c r="F39" s="29">
        <f>G39+G39*0.03</f>
        <v>139.05</v>
      </c>
      <c r="G39" s="2">
        <v>135</v>
      </c>
      <c r="H39" s="30" t="s">
        <v>69</v>
      </c>
      <c r="I39" s="31" t="s">
        <v>70</v>
      </c>
    </row>
    <row r="40" spans="1:9" ht="27.75" customHeight="1">
      <c r="A40" s="98"/>
      <c r="B40" s="98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98"/>
      <c r="B41" s="98"/>
      <c r="C41" s="2" t="s">
        <v>5</v>
      </c>
      <c r="D41" s="2" t="s">
        <v>6</v>
      </c>
      <c r="E41" s="2" t="s">
        <v>7</v>
      </c>
      <c r="F41" s="8">
        <f t="shared" si="2"/>
        <v>61.8</v>
      </c>
      <c r="G41" s="2">
        <v>60</v>
      </c>
      <c r="H41" s="30" t="s">
        <v>59</v>
      </c>
      <c r="I41" s="2"/>
    </row>
    <row r="42" spans="1:9" ht="23.25" customHeight="1">
      <c r="A42" s="98"/>
      <c r="B42" s="98"/>
      <c r="C42" s="2" t="s">
        <v>8</v>
      </c>
      <c r="D42" s="2" t="s">
        <v>9</v>
      </c>
      <c r="E42" s="2" t="s">
        <v>2</v>
      </c>
      <c r="F42" s="8">
        <f t="shared" si="2"/>
        <v>61.8</v>
      </c>
      <c r="G42" s="2">
        <v>60</v>
      </c>
      <c r="H42" s="30" t="s">
        <v>59</v>
      </c>
      <c r="I42" s="2"/>
    </row>
    <row r="43" spans="1:9" ht="23.25" customHeight="1">
      <c r="A43" s="98"/>
      <c r="B43" s="98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30"/>
      <c r="I43" s="2"/>
    </row>
    <row r="44" spans="1:9" ht="26.25" customHeight="1">
      <c r="A44" s="98"/>
      <c r="B44" s="98"/>
      <c r="C44" s="2" t="s">
        <v>11</v>
      </c>
      <c r="D44" s="2" t="s">
        <v>12</v>
      </c>
      <c r="E44" s="2" t="s">
        <v>2</v>
      </c>
      <c r="F44" s="8">
        <f t="shared" si="2"/>
        <v>84.46</v>
      </c>
      <c r="G44" s="2">
        <v>82</v>
      </c>
      <c r="H44" s="30" t="s">
        <v>59</v>
      </c>
      <c r="I44" s="2"/>
    </row>
    <row r="45" spans="1:9" ht="26.25" customHeight="1">
      <c r="A45" s="98"/>
      <c r="B45" s="98"/>
      <c r="C45" s="2" t="s">
        <v>13</v>
      </c>
      <c r="D45" s="2" t="s">
        <v>14</v>
      </c>
      <c r="E45" s="2" t="s">
        <v>2</v>
      </c>
      <c r="F45" s="8">
        <f t="shared" si="2"/>
        <v>84.46</v>
      </c>
      <c r="G45" s="2">
        <v>82</v>
      </c>
      <c r="H45" s="30" t="s">
        <v>59</v>
      </c>
      <c r="I45" s="2"/>
    </row>
    <row r="46" spans="1:9" ht="26.25" customHeight="1">
      <c r="A46" s="98"/>
      <c r="B46" s="98"/>
      <c r="C46" s="2" t="s">
        <v>15</v>
      </c>
      <c r="D46" s="2" t="s">
        <v>6</v>
      </c>
      <c r="E46" s="2" t="s">
        <v>2</v>
      </c>
      <c r="F46" s="8">
        <f t="shared" si="2"/>
        <v>84.46</v>
      </c>
      <c r="G46" s="2">
        <v>82</v>
      </c>
      <c r="H46" s="30" t="s">
        <v>59</v>
      </c>
      <c r="I46" s="2"/>
    </row>
    <row r="47" spans="1:9" ht="33" customHeight="1">
      <c r="A47" s="98"/>
      <c r="B47" s="98"/>
      <c r="C47" s="2" t="s">
        <v>16</v>
      </c>
      <c r="D47" s="2" t="s">
        <v>17</v>
      </c>
      <c r="E47" s="2" t="s">
        <v>2</v>
      </c>
      <c r="F47" s="8">
        <f t="shared" si="2"/>
        <v>84.46</v>
      </c>
      <c r="G47" s="2">
        <v>82</v>
      </c>
      <c r="H47" s="30" t="s">
        <v>59</v>
      </c>
      <c r="I47" s="2"/>
    </row>
    <row r="48" spans="1:9" ht="24" customHeight="1">
      <c r="A48" s="98"/>
      <c r="B48" s="98"/>
      <c r="C48" s="2" t="s">
        <v>18</v>
      </c>
      <c r="D48" s="2" t="s">
        <v>12</v>
      </c>
      <c r="E48" s="2" t="s">
        <v>7</v>
      </c>
      <c r="F48" s="8">
        <f t="shared" si="2"/>
        <v>84.46</v>
      </c>
      <c r="G48" s="2">
        <v>82</v>
      </c>
      <c r="H48" s="30" t="s">
        <v>59</v>
      </c>
      <c r="I48" s="2"/>
    </row>
    <row r="49" spans="1:9" ht="24" customHeight="1">
      <c r="A49" s="98"/>
      <c r="B49" s="98"/>
      <c r="C49" s="2" t="s">
        <v>19</v>
      </c>
      <c r="D49" s="2" t="s">
        <v>14</v>
      </c>
      <c r="E49" s="2" t="s">
        <v>7</v>
      </c>
      <c r="F49" s="8">
        <f t="shared" si="2"/>
        <v>84.46</v>
      </c>
      <c r="G49" s="2">
        <v>82</v>
      </c>
      <c r="H49" s="30" t="s">
        <v>59</v>
      </c>
      <c r="I49" s="2"/>
    </row>
    <row r="50" spans="1:9" ht="24" customHeight="1">
      <c r="A50" s="98"/>
      <c r="B50" s="98"/>
      <c r="C50" s="2" t="s">
        <v>20</v>
      </c>
      <c r="D50" s="2" t="s">
        <v>21</v>
      </c>
      <c r="E50" s="2" t="s">
        <v>7</v>
      </c>
      <c r="F50" s="8">
        <f>G50+G50*0.03</f>
        <v>97.85</v>
      </c>
      <c r="G50" s="2">
        <v>95</v>
      </c>
      <c r="H50" s="30" t="s">
        <v>59</v>
      </c>
      <c r="I50" s="2"/>
    </row>
    <row r="51" spans="1:9" ht="33" customHeight="1">
      <c r="A51" s="98"/>
      <c r="B51" s="98"/>
      <c r="C51" s="2" t="s">
        <v>22</v>
      </c>
      <c r="D51" s="2" t="s">
        <v>23</v>
      </c>
      <c r="E51" s="2" t="s">
        <v>7</v>
      </c>
      <c r="F51" s="8">
        <f>G51+G51*0.03</f>
        <v>97.85</v>
      </c>
      <c r="G51" s="2">
        <v>95</v>
      </c>
      <c r="H51" s="30" t="s">
        <v>59</v>
      </c>
      <c r="I51" s="2"/>
    </row>
    <row r="52" spans="1:9" ht="25.5" customHeight="1">
      <c r="A52" s="98"/>
      <c r="B52" s="98"/>
      <c r="C52" s="2" t="s">
        <v>24</v>
      </c>
      <c r="D52" s="2" t="s">
        <v>9</v>
      </c>
      <c r="E52" s="2" t="s">
        <v>2</v>
      </c>
      <c r="F52" s="8"/>
      <c r="G52" s="2"/>
      <c r="H52" s="32"/>
      <c r="I52" s="6"/>
    </row>
    <row r="53" spans="1:9" ht="25.5" customHeight="1">
      <c r="A53" s="98"/>
      <c r="B53" s="98"/>
      <c r="C53" s="2" t="s">
        <v>25</v>
      </c>
      <c r="D53" s="2" t="s">
        <v>9</v>
      </c>
      <c r="E53" s="2" t="s">
        <v>2</v>
      </c>
      <c r="F53" s="8"/>
      <c r="G53" s="2"/>
      <c r="H53" s="32"/>
      <c r="I53" s="6"/>
    </row>
    <row r="54" spans="1:9" ht="25.5" customHeight="1">
      <c r="A54" s="98"/>
      <c r="B54" s="98"/>
      <c r="C54" s="2" t="s">
        <v>26</v>
      </c>
      <c r="D54" s="2" t="s">
        <v>9</v>
      </c>
      <c r="E54" s="2" t="s">
        <v>2</v>
      </c>
      <c r="F54" s="8"/>
      <c r="G54" s="2"/>
      <c r="H54" s="32"/>
      <c r="I54" s="6"/>
    </row>
    <row r="55" spans="1:9" ht="25.5" customHeight="1">
      <c r="A55" s="98"/>
      <c r="B55" s="98"/>
      <c r="C55" s="2" t="s">
        <v>27</v>
      </c>
      <c r="D55" s="2" t="s">
        <v>9</v>
      </c>
      <c r="E55" s="2" t="s">
        <v>2</v>
      </c>
      <c r="F55" s="8"/>
      <c r="G55" s="2"/>
      <c r="H55" s="32"/>
      <c r="I55" s="6"/>
    </row>
    <row r="56" spans="1:9" ht="27.75" customHeight="1">
      <c r="A56" s="98">
        <v>4</v>
      </c>
      <c r="B56" s="98" t="s">
        <v>149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36">
        <v>131</v>
      </c>
      <c r="H56" s="6" t="s">
        <v>71</v>
      </c>
      <c r="I56" s="2"/>
    </row>
    <row r="57" spans="1:9" ht="35.25" customHeight="1">
      <c r="A57" s="98"/>
      <c r="B57" s="98"/>
      <c r="C57" s="33" t="s">
        <v>42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30" t="s">
        <v>72</v>
      </c>
      <c r="I57" s="6" t="s">
        <v>73</v>
      </c>
    </row>
    <row r="58" spans="1:9" ht="24.75" customHeight="1">
      <c r="A58" s="98"/>
      <c r="B58" s="98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98"/>
      <c r="B59" s="98"/>
      <c r="C59" s="2" t="s">
        <v>5</v>
      </c>
      <c r="D59" s="2" t="s">
        <v>6</v>
      </c>
      <c r="E59" s="2" t="s">
        <v>7</v>
      </c>
      <c r="F59" s="8"/>
      <c r="G59" s="2"/>
      <c r="H59" s="30"/>
      <c r="I59" s="2"/>
    </row>
    <row r="60" spans="1:9" s="15" customFormat="1" ht="24.75" customHeight="1">
      <c r="A60" s="98"/>
      <c r="B60" s="98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30"/>
      <c r="I60" s="2" t="s">
        <v>59</v>
      </c>
    </row>
    <row r="61" spans="1:9" s="15" customFormat="1" ht="24.75" customHeight="1">
      <c r="A61" s="98"/>
      <c r="B61" s="98"/>
      <c r="C61" s="2" t="s">
        <v>10</v>
      </c>
      <c r="D61" s="2" t="s">
        <v>43</v>
      </c>
      <c r="E61" s="2" t="s">
        <v>2</v>
      </c>
      <c r="F61" s="8">
        <f>G61+G61*0.03</f>
        <v>71.07</v>
      </c>
      <c r="G61" s="2">
        <v>69</v>
      </c>
      <c r="H61" s="30"/>
      <c r="I61" s="2" t="s">
        <v>59</v>
      </c>
    </row>
    <row r="62" spans="1:9" s="15" customFormat="1" ht="30.75" customHeight="1">
      <c r="A62" s="98"/>
      <c r="B62" s="98"/>
      <c r="C62" s="2" t="s">
        <v>11</v>
      </c>
      <c r="D62" s="2" t="s">
        <v>12</v>
      </c>
      <c r="E62" s="2" t="s">
        <v>2</v>
      </c>
      <c r="F62" s="8">
        <f>G62+G62*0.03</f>
        <v>72.1</v>
      </c>
      <c r="G62" s="2">
        <v>70</v>
      </c>
      <c r="H62" s="30" t="s">
        <v>72</v>
      </c>
      <c r="I62" s="2"/>
    </row>
    <row r="63" spans="1:9" s="15" customFormat="1" ht="27" customHeight="1">
      <c r="A63" s="98"/>
      <c r="B63" s="98"/>
      <c r="C63" s="2" t="s">
        <v>13</v>
      </c>
      <c r="D63" s="2" t="s">
        <v>14</v>
      </c>
      <c r="E63" s="2" t="s">
        <v>2</v>
      </c>
      <c r="F63" s="8">
        <f>G63+G63*0.03</f>
        <v>72.1</v>
      </c>
      <c r="G63" s="2">
        <v>70</v>
      </c>
      <c r="H63" s="30" t="s">
        <v>72</v>
      </c>
      <c r="I63" s="2"/>
    </row>
    <row r="64" spans="1:9" s="15" customFormat="1" ht="28.5" customHeight="1">
      <c r="A64" s="98"/>
      <c r="B64" s="98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72.1</v>
      </c>
      <c r="G64" s="2">
        <v>70</v>
      </c>
      <c r="H64" s="30" t="s">
        <v>72</v>
      </c>
      <c r="I64" s="6"/>
    </row>
    <row r="65" spans="1:9" s="15" customFormat="1" ht="30" customHeight="1">
      <c r="A65" s="98"/>
      <c r="B65" s="98"/>
      <c r="C65" s="2" t="s">
        <v>16</v>
      </c>
      <c r="D65" s="2" t="s">
        <v>17</v>
      </c>
      <c r="E65" s="2" t="s">
        <v>2</v>
      </c>
      <c r="F65" s="8">
        <f t="shared" si="3"/>
        <v>72.1</v>
      </c>
      <c r="G65" s="2">
        <v>70</v>
      </c>
      <c r="H65" s="30" t="s">
        <v>72</v>
      </c>
      <c r="I65" s="6"/>
    </row>
    <row r="66" spans="1:9" ht="24.75" customHeight="1">
      <c r="A66" s="98"/>
      <c r="B66" s="98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59</v>
      </c>
    </row>
    <row r="67" spans="1:9" ht="24.75" customHeight="1">
      <c r="A67" s="98"/>
      <c r="B67" s="98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59</v>
      </c>
    </row>
    <row r="68" spans="1:9" ht="24.75" customHeight="1">
      <c r="A68" s="98"/>
      <c r="B68" s="98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30"/>
      <c r="I68" s="2" t="s">
        <v>59</v>
      </c>
    </row>
    <row r="69" spans="1:9" ht="24.75" customHeight="1">
      <c r="A69" s="98"/>
      <c r="B69" s="98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30"/>
      <c r="I69" s="2" t="s">
        <v>59</v>
      </c>
    </row>
    <row r="70" spans="1:9" ht="29.25" customHeight="1">
      <c r="A70" s="98"/>
      <c r="B70" s="98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98"/>
      <c r="B71" s="98"/>
      <c r="C71" s="2" t="s">
        <v>25</v>
      </c>
      <c r="D71" s="2" t="s">
        <v>43</v>
      </c>
      <c r="E71" s="2" t="s">
        <v>2</v>
      </c>
      <c r="F71" s="8"/>
      <c r="G71" s="2"/>
      <c r="H71" s="6"/>
      <c r="I71" s="6"/>
    </row>
    <row r="72" spans="1:9" ht="29.25" customHeight="1">
      <c r="A72" s="98"/>
      <c r="B72" s="98"/>
      <c r="C72" s="2" t="s">
        <v>26</v>
      </c>
      <c r="D72" s="2" t="s">
        <v>43</v>
      </c>
      <c r="E72" s="2" t="s">
        <v>2</v>
      </c>
      <c r="F72" s="8"/>
      <c r="G72" s="2"/>
      <c r="H72" s="6"/>
      <c r="I72" s="6"/>
    </row>
    <row r="73" spans="1:9" ht="29.25" customHeight="1">
      <c r="A73" s="98"/>
      <c r="B73" s="98"/>
      <c r="C73" s="2" t="s">
        <v>27</v>
      </c>
      <c r="D73" s="2" t="s">
        <v>43</v>
      </c>
      <c r="E73" s="2" t="s">
        <v>2</v>
      </c>
      <c r="F73" s="8"/>
      <c r="G73" s="2"/>
      <c r="H73" s="6"/>
      <c r="I73" s="6"/>
    </row>
    <row r="74" spans="1:9" ht="18" customHeight="1">
      <c r="A74" s="98">
        <v>5</v>
      </c>
      <c r="B74" s="98" t="s">
        <v>58</v>
      </c>
      <c r="C74" s="30" t="s">
        <v>56</v>
      </c>
      <c r="D74" s="30" t="s">
        <v>1</v>
      </c>
      <c r="E74" s="2" t="s">
        <v>31</v>
      </c>
      <c r="F74" s="63">
        <f>G74*(1+0.03)</f>
        <v>159.65</v>
      </c>
      <c r="G74" s="64">
        <v>155</v>
      </c>
      <c r="H74" s="30" t="s">
        <v>60</v>
      </c>
      <c r="I74" s="21"/>
    </row>
    <row r="75" spans="1:9" ht="18" customHeight="1">
      <c r="A75" s="98"/>
      <c r="B75" s="98"/>
      <c r="C75" s="33" t="s">
        <v>42</v>
      </c>
      <c r="D75" s="30" t="s">
        <v>1</v>
      </c>
      <c r="E75" s="2" t="s">
        <v>31</v>
      </c>
      <c r="F75" s="65">
        <f>G75*(1+0.03)</f>
        <v>94.9145</v>
      </c>
      <c r="G75" s="66">
        <v>92.15</v>
      </c>
      <c r="H75" s="67" t="s">
        <v>74</v>
      </c>
      <c r="I75" s="21"/>
    </row>
    <row r="76" spans="1:9" ht="24.75" customHeight="1">
      <c r="A76" s="98"/>
      <c r="B76" s="98"/>
      <c r="C76" s="32" t="s">
        <v>75</v>
      </c>
      <c r="D76" s="32" t="s">
        <v>76</v>
      </c>
      <c r="E76" s="19" t="s">
        <v>31</v>
      </c>
      <c r="F76" s="63">
        <f aca="true" t="shared" si="4" ref="F76:F87">G76*(1+0.03)</f>
        <v>30.900000000000002</v>
      </c>
      <c r="G76" s="64">
        <v>30</v>
      </c>
      <c r="H76" s="67" t="s">
        <v>77</v>
      </c>
      <c r="I76" s="21"/>
    </row>
    <row r="77" spans="1:9" ht="21" customHeight="1">
      <c r="A77" s="98"/>
      <c r="B77" s="98"/>
      <c r="C77" s="32" t="s">
        <v>5</v>
      </c>
      <c r="D77" s="32" t="s">
        <v>6</v>
      </c>
      <c r="E77" s="19" t="s">
        <v>31</v>
      </c>
      <c r="F77" s="63">
        <f t="shared" si="4"/>
        <v>61.800000000000004</v>
      </c>
      <c r="G77" s="64">
        <v>60</v>
      </c>
      <c r="H77" s="67" t="s">
        <v>78</v>
      </c>
      <c r="I77" s="21"/>
    </row>
    <row r="78" spans="1:9" ht="15.75" customHeight="1">
      <c r="A78" s="98"/>
      <c r="B78" s="98"/>
      <c r="C78" s="32" t="s">
        <v>8</v>
      </c>
      <c r="D78" s="32" t="s">
        <v>9</v>
      </c>
      <c r="E78" s="19" t="s">
        <v>31</v>
      </c>
      <c r="F78" s="63">
        <f t="shared" si="4"/>
        <v>46.35</v>
      </c>
      <c r="G78" s="64">
        <v>45</v>
      </c>
      <c r="H78" s="67" t="s">
        <v>78</v>
      </c>
      <c r="I78" s="21"/>
    </row>
    <row r="79" spans="1:9" ht="15.75" customHeight="1">
      <c r="A79" s="98"/>
      <c r="B79" s="98"/>
      <c r="C79" s="32" t="s">
        <v>79</v>
      </c>
      <c r="D79" s="32" t="s">
        <v>32</v>
      </c>
      <c r="E79" s="19" t="s">
        <v>31</v>
      </c>
      <c r="F79" s="63">
        <f t="shared" si="4"/>
        <v>46.35</v>
      </c>
      <c r="G79" s="64">
        <v>45</v>
      </c>
      <c r="H79" s="67" t="s">
        <v>78</v>
      </c>
      <c r="I79" s="21"/>
    </row>
    <row r="80" spans="1:9" ht="15.75" customHeight="1">
      <c r="A80" s="98"/>
      <c r="B80" s="98"/>
      <c r="C80" s="32" t="s">
        <v>80</v>
      </c>
      <c r="D80" s="32" t="s">
        <v>12</v>
      </c>
      <c r="E80" s="19" t="s">
        <v>31</v>
      </c>
      <c r="F80" s="63">
        <f t="shared" si="4"/>
        <v>67.98</v>
      </c>
      <c r="G80" s="64">
        <v>66</v>
      </c>
      <c r="H80" s="67" t="s">
        <v>78</v>
      </c>
      <c r="I80" s="21"/>
    </row>
    <row r="81" spans="1:9" ht="15.75" customHeight="1">
      <c r="A81" s="98"/>
      <c r="B81" s="98"/>
      <c r="C81" s="32" t="s">
        <v>81</v>
      </c>
      <c r="D81" s="32" t="s">
        <v>14</v>
      </c>
      <c r="E81" s="19" t="s">
        <v>31</v>
      </c>
      <c r="F81" s="63">
        <f t="shared" si="4"/>
        <v>67.98</v>
      </c>
      <c r="G81" s="64">
        <v>66</v>
      </c>
      <c r="H81" s="67" t="s">
        <v>78</v>
      </c>
      <c r="I81" s="21"/>
    </row>
    <row r="82" spans="1:9" ht="15.75" customHeight="1">
      <c r="A82" s="98"/>
      <c r="B82" s="98"/>
      <c r="C82" s="32" t="s">
        <v>15</v>
      </c>
      <c r="D82" s="32" t="s">
        <v>6</v>
      </c>
      <c r="E82" s="19" t="s">
        <v>31</v>
      </c>
      <c r="F82" s="63">
        <f t="shared" si="4"/>
        <v>67.98</v>
      </c>
      <c r="G82" s="64">
        <v>66</v>
      </c>
      <c r="H82" s="67" t="s">
        <v>78</v>
      </c>
      <c r="I82" s="21"/>
    </row>
    <row r="83" spans="1:9" ht="15.75" customHeight="1">
      <c r="A83" s="98"/>
      <c r="B83" s="98"/>
      <c r="C83" s="32" t="s">
        <v>16</v>
      </c>
      <c r="D83" s="32" t="s">
        <v>30</v>
      </c>
      <c r="E83" s="19" t="s">
        <v>31</v>
      </c>
      <c r="F83" s="63">
        <f t="shared" si="4"/>
        <v>57.68</v>
      </c>
      <c r="G83" s="64">
        <v>56</v>
      </c>
      <c r="H83" s="67" t="s">
        <v>78</v>
      </c>
      <c r="I83" s="21"/>
    </row>
    <row r="84" spans="1:9" ht="15.75" customHeight="1">
      <c r="A84" s="98"/>
      <c r="B84" s="98"/>
      <c r="C84" s="32" t="s">
        <v>82</v>
      </c>
      <c r="D84" s="32" t="s">
        <v>83</v>
      </c>
      <c r="E84" s="19" t="s">
        <v>31</v>
      </c>
      <c r="F84" s="63">
        <f t="shared" si="4"/>
        <v>82.4</v>
      </c>
      <c r="G84" s="64">
        <v>80</v>
      </c>
      <c r="H84" s="67" t="s">
        <v>78</v>
      </c>
      <c r="I84" s="21"/>
    </row>
    <row r="85" spans="1:9" ht="15.75" customHeight="1">
      <c r="A85" s="98"/>
      <c r="B85" s="98"/>
      <c r="C85" s="32" t="s">
        <v>84</v>
      </c>
      <c r="D85" s="32" t="s">
        <v>85</v>
      </c>
      <c r="E85" s="19" t="s">
        <v>31</v>
      </c>
      <c r="F85" s="63">
        <f t="shared" si="4"/>
        <v>82.4</v>
      </c>
      <c r="G85" s="64">
        <v>80</v>
      </c>
      <c r="H85" s="67" t="s">
        <v>78</v>
      </c>
      <c r="I85" s="21"/>
    </row>
    <row r="86" spans="1:9" ht="15.75" customHeight="1">
      <c r="A86" s="98"/>
      <c r="B86" s="98"/>
      <c r="C86" s="32" t="s">
        <v>86</v>
      </c>
      <c r="D86" s="32" t="s">
        <v>21</v>
      </c>
      <c r="E86" s="19" t="s">
        <v>31</v>
      </c>
      <c r="F86" s="63">
        <f t="shared" si="4"/>
        <v>67.98</v>
      </c>
      <c r="G86" s="64">
        <v>66</v>
      </c>
      <c r="H86" s="67" t="s">
        <v>78</v>
      </c>
      <c r="I86" s="21"/>
    </row>
    <row r="87" spans="1:9" ht="15.75" customHeight="1">
      <c r="A87" s="98"/>
      <c r="B87" s="98"/>
      <c r="C87" s="32" t="s">
        <v>87</v>
      </c>
      <c r="D87" s="32" t="s">
        <v>88</v>
      </c>
      <c r="E87" s="19" t="s">
        <v>31</v>
      </c>
      <c r="F87" s="63">
        <f t="shared" si="4"/>
        <v>65.92</v>
      </c>
      <c r="G87" s="64">
        <v>64</v>
      </c>
      <c r="H87" s="67" t="s">
        <v>78</v>
      </c>
      <c r="I87" s="21"/>
    </row>
    <row r="88" spans="1:9" ht="15.75" customHeight="1">
      <c r="A88" s="98"/>
      <c r="B88" s="98"/>
      <c r="C88" s="32" t="s">
        <v>24</v>
      </c>
      <c r="D88" s="32" t="s">
        <v>9</v>
      </c>
      <c r="E88" s="19" t="s">
        <v>31</v>
      </c>
      <c r="F88" s="63"/>
      <c r="G88" s="68"/>
      <c r="H88" s="32"/>
      <c r="I88" s="21"/>
    </row>
    <row r="89" spans="1:9" ht="15.75" customHeight="1">
      <c r="A89" s="98"/>
      <c r="B89" s="98"/>
      <c r="C89" s="32" t="s">
        <v>25</v>
      </c>
      <c r="D89" s="32" t="s">
        <v>32</v>
      </c>
      <c r="E89" s="19" t="s">
        <v>31</v>
      </c>
      <c r="F89" s="63"/>
      <c r="G89" s="68"/>
      <c r="H89" s="32"/>
      <c r="I89" s="21"/>
    </row>
    <row r="90" spans="1:9" ht="15.75" customHeight="1">
      <c r="A90" s="98"/>
      <c r="B90" s="98"/>
      <c r="C90" s="32" t="s">
        <v>89</v>
      </c>
      <c r="D90" s="32" t="s">
        <v>32</v>
      </c>
      <c r="E90" s="19" t="s">
        <v>31</v>
      </c>
      <c r="F90" s="69"/>
      <c r="G90" s="70"/>
      <c r="H90" s="32"/>
      <c r="I90" s="21"/>
    </row>
    <row r="91" spans="1:9" ht="15.75" customHeight="1">
      <c r="A91" s="98"/>
      <c r="B91" s="98"/>
      <c r="C91" s="32" t="s">
        <v>90</v>
      </c>
      <c r="D91" s="32" t="s">
        <v>32</v>
      </c>
      <c r="E91" s="19" t="s">
        <v>31</v>
      </c>
      <c r="F91" s="69"/>
      <c r="G91" s="70"/>
      <c r="H91" s="32"/>
      <c r="I91" s="21"/>
    </row>
    <row r="92" spans="1:9" ht="15.75" customHeight="1">
      <c r="A92" s="98"/>
      <c r="B92" s="98"/>
      <c r="C92" s="33" t="s">
        <v>42</v>
      </c>
      <c r="D92" s="30" t="s">
        <v>1</v>
      </c>
      <c r="E92" s="2" t="s">
        <v>31</v>
      </c>
      <c r="F92" s="63">
        <f>G92*(1+0.03)</f>
        <v>84.46000000000001</v>
      </c>
      <c r="G92" s="64">
        <v>82</v>
      </c>
      <c r="H92" s="32" t="s">
        <v>91</v>
      </c>
      <c r="I92" s="21"/>
    </row>
    <row r="93" spans="1:9" ht="15.75" customHeight="1">
      <c r="A93" s="98"/>
      <c r="B93" s="98"/>
      <c r="C93" s="32" t="s">
        <v>92</v>
      </c>
      <c r="D93" s="32" t="s">
        <v>9</v>
      </c>
      <c r="E93" s="19" t="s">
        <v>31</v>
      </c>
      <c r="F93" s="63">
        <f aca="true" t="shared" si="5" ref="F93:F102">G93*(1+0.03)</f>
        <v>43.26</v>
      </c>
      <c r="G93" s="64">
        <v>42</v>
      </c>
      <c r="H93" s="32" t="s">
        <v>91</v>
      </c>
      <c r="I93" s="21"/>
    </row>
    <row r="94" spans="1:9" ht="15.75" customHeight="1">
      <c r="A94" s="98"/>
      <c r="B94" s="98"/>
      <c r="C94" s="32" t="s">
        <v>79</v>
      </c>
      <c r="D94" s="32" t="s">
        <v>32</v>
      </c>
      <c r="E94" s="19" t="s">
        <v>31</v>
      </c>
      <c r="F94" s="63">
        <f t="shared" si="5"/>
        <v>43.26</v>
      </c>
      <c r="G94" s="64">
        <v>42</v>
      </c>
      <c r="H94" s="32" t="s">
        <v>91</v>
      </c>
      <c r="I94" s="21"/>
    </row>
    <row r="95" spans="1:9" ht="15.75" customHeight="1">
      <c r="A95" s="98"/>
      <c r="B95" s="98"/>
      <c r="C95" s="32" t="s">
        <v>80</v>
      </c>
      <c r="D95" s="32" t="s">
        <v>12</v>
      </c>
      <c r="E95" s="19" t="s">
        <v>31</v>
      </c>
      <c r="F95" s="63">
        <f t="shared" si="5"/>
        <v>53.56</v>
      </c>
      <c r="G95" s="64">
        <v>52</v>
      </c>
      <c r="H95" s="32" t="s">
        <v>91</v>
      </c>
      <c r="I95" s="21"/>
    </row>
    <row r="96" spans="1:9" ht="15.75" customHeight="1">
      <c r="A96" s="98"/>
      <c r="B96" s="98"/>
      <c r="C96" s="32" t="s">
        <v>81</v>
      </c>
      <c r="D96" s="32" t="s">
        <v>14</v>
      </c>
      <c r="E96" s="19" t="s">
        <v>31</v>
      </c>
      <c r="F96" s="63">
        <f t="shared" si="5"/>
        <v>53.56</v>
      </c>
      <c r="G96" s="64">
        <v>52</v>
      </c>
      <c r="H96" s="32" t="s">
        <v>91</v>
      </c>
      <c r="I96" s="21"/>
    </row>
    <row r="97" spans="1:9" ht="15.75" customHeight="1">
      <c r="A97" s="98"/>
      <c r="B97" s="98"/>
      <c r="C97" s="32" t="s">
        <v>15</v>
      </c>
      <c r="D97" s="32" t="s">
        <v>6</v>
      </c>
      <c r="E97" s="19" t="s">
        <v>31</v>
      </c>
      <c r="F97" s="63">
        <f t="shared" si="5"/>
        <v>53.56</v>
      </c>
      <c r="G97" s="64">
        <v>52</v>
      </c>
      <c r="H97" s="32" t="s">
        <v>91</v>
      </c>
      <c r="I97" s="21"/>
    </row>
    <row r="98" spans="1:9" ht="15.75" customHeight="1">
      <c r="A98" s="98"/>
      <c r="B98" s="98"/>
      <c r="C98" s="32" t="s">
        <v>16</v>
      </c>
      <c r="D98" s="32" t="s">
        <v>30</v>
      </c>
      <c r="E98" s="19" t="s">
        <v>31</v>
      </c>
      <c r="F98" s="63">
        <f t="shared" si="5"/>
        <v>43.26</v>
      </c>
      <c r="G98" s="64">
        <v>42</v>
      </c>
      <c r="H98" s="32" t="s">
        <v>91</v>
      </c>
      <c r="I98" s="21"/>
    </row>
    <row r="99" spans="1:9" ht="15.75" customHeight="1">
      <c r="A99" s="98"/>
      <c r="B99" s="98"/>
      <c r="C99" s="32" t="s">
        <v>82</v>
      </c>
      <c r="D99" s="32" t="s">
        <v>83</v>
      </c>
      <c r="E99" s="19" t="s">
        <v>31</v>
      </c>
      <c r="F99" s="63">
        <f t="shared" si="5"/>
        <v>69.01</v>
      </c>
      <c r="G99" s="64">
        <v>67</v>
      </c>
      <c r="H99" s="32" t="s">
        <v>91</v>
      </c>
      <c r="I99" s="21"/>
    </row>
    <row r="100" spans="1:9" ht="15.75" customHeight="1">
      <c r="A100" s="98"/>
      <c r="B100" s="98"/>
      <c r="C100" s="32" t="s">
        <v>84</v>
      </c>
      <c r="D100" s="32" t="s">
        <v>85</v>
      </c>
      <c r="E100" s="19" t="s">
        <v>31</v>
      </c>
      <c r="F100" s="63">
        <f t="shared" si="5"/>
        <v>69.01</v>
      </c>
      <c r="G100" s="64">
        <v>67</v>
      </c>
      <c r="H100" s="32" t="s">
        <v>91</v>
      </c>
      <c r="I100" s="21"/>
    </row>
    <row r="101" spans="1:9" ht="15.75" customHeight="1">
      <c r="A101" s="98"/>
      <c r="B101" s="98"/>
      <c r="C101" s="32" t="s">
        <v>86</v>
      </c>
      <c r="D101" s="32" t="s">
        <v>21</v>
      </c>
      <c r="E101" s="19" t="s">
        <v>31</v>
      </c>
      <c r="F101" s="63">
        <f t="shared" si="5"/>
        <v>58.71</v>
      </c>
      <c r="G101" s="64">
        <v>57</v>
      </c>
      <c r="H101" s="32" t="s">
        <v>91</v>
      </c>
      <c r="I101" s="21"/>
    </row>
    <row r="102" spans="1:9" ht="15.75" customHeight="1">
      <c r="A102" s="98"/>
      <c r="B102" s="98"/>
      <c r="C102" s="32" t="s">
        <v>87</v>
      </c>
      <c r="D102" s="32" t="s">
        <v>88</v>
      </c>
      <c r="E102" s="19" t="s">
        <v>31</v>
      </c>
      <c r="F102" s="63">
        <f t="shared" si="5"/>
        <v>58.71</v>
      </c>
      <c r="G102" s="64">
        <v>57</v>
      </c>
      <c r="H102" s="32" t="s">
        <v>91</v>
      </c>
      <c r="I102" s="21"/>
    </row>
    <row r="103" spans="1:9" ht="36.75" customHeight="1">
      <c r="A103" s="98">
        <v>6</v>
      </c>
      <c r="B103" s="98" t="s">
        <v>28</v>
      </c>
      <c r="C103" s="2" t="s">
        <v>56</v>
      </c>
      <c r="D103" s="2" t="s">
        <v>93</v>
      </c>
      <c r="E103" s="2" t="s">
        <v>94</v>
      </c>
      <c r="F103" s="8">
        <f>G103*1.03</f>
        <v>128.75</v>
      </c>
      <c r="G103" s="2">
        <v>125</v>
      </c>
      <c r="H103" s="6" t="s">
        <v>95</v>
      </c>
      <c r="I103" s="31"/>
    </row>
    <row r="104" spans="1:9" ht="32.25" customHeight="1">
      <c r="A104" s="98"/>
      <c r="B104" s="98"/>
      <c r="C104" s="33" t="s">
        <v>42</v>
      </c>
      <c r="D104" s="30" t="s">
        <v>1</v>
      </c>
      <c r="E104" s="2" t="s">
        <v>31</v>
      </c>
      <c r="F104" s="65">
        <f>G104*1.03</f>
        <v>108.15</v>
      </c>
      <c r="G104" s="65">
        <v>105</v>
      </c>
      <c r="H104" s="67" t="s">
        <v>96</v>
      </c>
      <c r="I104" s="6"/>
    </row>
    <row r="105" spans="1:9" ht="24.75" customHeight="1">
      <c r="A105" s="98"/>
      <c r="B105" s="98"/>
      <c r="C105" s="2" t="s">
        <v>97</v>
      </c>
      <c r="D105" s="2" t="s">
        <v>98</v>
      </c>
      <c r="E105" s="2" t="s">
        <v>94</v>
      </c>
      <c r="F105" s="8">
        <f aca="true" t="shared" si="6" ref="F105:F120">G105*1.03</f>
        <v>61.800000000000004</v>
      </c>
      <c r="G105" s="2">
        <v>60</v>
      </c>
      <c r="H105" s="6" t="s">
        <v>49</v>
      </c>
      <c r="I105" s="31"/>
    </row>
    <row r="106" spans="1:9" ht="24.75" customHeight="1">
      <c r="A106" s="98"/>
      <c r="B106" s="98"/>
      <c r="C106" s="2" t="s">
        <v>99</v>
      </c>
      <c r="D106" s="2" t="s">
        <v>100</v>
      </c>
      <c r="E106" s="2" t="s">
        <v>101</v>
      </c>
      <c r="F106" s="8">
        <f t="shared" si="6"/>
        <v>56.65</v>
      </c>
      <c r="G106" s="2">
        <v>55</v>
      </c>
      <c r="H106" s="6" t="s">
        <v>102</v>
      </c>
      <c r="I106" s="31"/>
    </row>
    <row r="107" spans="1:9" ht="24.75" customHeight="1">
      <c r="A107" s="98"/>
      <c r="B107" s="98"/>
      <c r="C107" s="2" t="s">
        <v>92</v>
      </c>
      <c r="D107" s="2" t="s">
        <v>103</v>
      </c>
      <c r="E107" s="2" t="s">
        <v>94</v>
      </c>
      <c r="F107" s="8">
        <f t="shared" si="6"/>
        <v>56.65</v>
      </c>
      <c r="G107" s="2">
        <v>55</v>
      </c>
      <c r="H107" s="6" t="s">
        <v>102</v>
      </c>
      <c r="I107" s="31"/>
    </row>
    <row r="108" spans="1:9" ht="24.75" customHeight="1">
      <c r="A108" s="98"/>
      <c r="B108" s="98"/>
      <c r="C108" s="2" t="s">
        <v>79</v>
      </c>
      <c r="D108" s="2" t="s">
        <v>32</v>
      </c>
      <c r="E108" s="2" t="s">
        <v>94</v>
      </c>
      <c r="F108" s="8">
        <f t="shared" si="6"/>
        <v>51.5</v>
      </c>
      <c r="G108" s="2">
        <v>50</v>
      </c>
      <c r="H108" s="6" t="s">
        <v>102</v>
      </c>
      <c r="I108" s="31"/>
    </row>
    <row r="109" spans="1:9" ht="24.75" customHeight="1">
      <c r="A109" s="98"/>
      <c r="B109" s="98"/>
      <c r="C109" s="2" t="s">
        <v>80</v>
      </c>
      <c r="D109" s="2" t="s">
        <v>83</v>
      </c>
      <c r="E109" s="2" t="s">
        <v>94</v>
      </c>
      <c r="F109" s="8">
        <f t="shared" si="6"/>
        <v>82.4</v>
      </c>
      <c r="G109" s="2">
        <v>80</v>
      </c>
      <c r="H109" s="6" t="s">
        <v>49</v>
      </c>
      <c r="I109" s="31"/>
    </row>
    <row r="110" spans="1:9" ht="24.75" customHeight="1">
      <c r="A110" s="98"/>
      <c r="B110" s="98"/>
      <c r="C110" s="2" t="s">
        <v>81</v>
      </c>
      <c r="D110" s="2" t="s">
        <v>85</v>
      </c>
      <c r="E110" s="2" t="s">
        <v>94</v>
      </c>
      <c r="F110" s="8">
        <f t="shared" si="6"/>
        <v>82.4</v>
      </c>
      <c r="G110" s="2">
        <v>80</v>
      </c>
      <c r="H110" s="6" t="s">
        <v>49</v>
      </c>
      <c r="I110" s="31"/>
    </row>
    <row r="111" spans="1:9" ht="35.25" customHeight="1">
      <c r="A111" s="98"/>
      <c r="B111" s="98"/>
      <c r="C111" s="2" t="s">
        <v>104</v>
      </c>
      <c r="D111" s="2" t="s">
        <v>100</v>
      </c>
      <c r="E111" s="2" t="s">
        <v>94</v>
      </c>
      <c r="F111" s="8">
        <f t="shared" si="6"/>
        <v>82.4</v>
      </c>
      <c r="G111" s="2">
        <v>80</v>
      </c>
      <c r="H111" s="6" t="s">
        <v>105</v>
      </c>
      <c r="I111" s="31"/>
    </row>
    <row r="112" spans="1:9" ht="24.75" customHeight="1">
      <c r="A112" s="98"/>
      <c r="B112" s="98"/>
      <c r="C112" s="2" t="s">
        <v>106</v>
      </c>
      <c r="D112" s="2" t="s">
        <v>107</v>
      </c>
      <c r="E112" s="2" t="s">
        <v>94</v>
      </c>
      <c r="F112" s="8">
        <f t="shared" si="6"/>
        <v>82.4</v>
      </c>
      <c r="G112" s="2">
        <v>80</v>
      </c>
      <c r="H112" s="6" t="s">
        <v>105</v>
      </c>
      <c r="I112" s="31"/>
    </row>
    <row r="113" spans="1:9" ht="33" customHeight="1">
      <c r="A113" s="98"/>
      <c r="B113" s="98"/>
      <c r="C113" s="2" t="s">
        <v>82</v>
      </c>
      <c r="D113" s="2" t="s">
        <v>83</v>
      </c>
      <c r="E113" s="2" t="s">
        <v>101</v>
      </c>
      <c r="F113" s="8">
        <f t="shared" si="6"/>
        <v>82.4</v>
      </c>
      <c r="G113" s="2">
        <v>80</v>
      </c>
      <c r="H113" s="6" t="s">
        <v>105</v>
      </c>
      <c r="I113" s="31"/>
    </row>
    <row r="114" spans="1:9" ht="28.5" customHeight="1">
      <c r="A114" s="98"/>
      <c r="B114" s="98"/>
      <c r="C114" s="2" t="s">
        <v>84</v>
      </c>
      <c r="D114" s="2" t="s">
        <v>85</v>
      </c>
      <c r="E114" s="2" t="s">
        <v>101</v>
      </c>
      <c r="F114" s="8">
        <f t="shared" si="6"/>
        <v>82.4</v>
      </c>
      <c r="G114" s="2">
        <v>80</v>
      </c>
      <c r="H114" s="6" t="s">
        <v>105</v>
      </c>
      <c r="I114" s="31"/>
    </row>
    <row r="115" spans="1:9" ht="24.75" customHeight="1">
      <c r="A115" s="98"/>
      <c r="B115" s="98"/>
      <c r="C115" s="2" t="s">
        <v>108</v>
      </c>
      <c r="D115" s="2" t="s">
        <v>109</v>
      </c>
      <c r="E115" s="2" t="s">
        <v>101</v>
      </c>
      <c r="F115" s="8">
        <f t="shared" si="6"/>
        <v>139.05</v>
      </c>
      <c r="G115" s="2">
        <v>135</v>
      </c>
      <c r="H115" s="6" t="s">
        <v>105</v>
      </c>
      <c r="I115" s="31"/>
    </row>
    <row r="116" spans="1:9" ht="24.75" customHeight="1">
      <c r="A116" s="98"/>
      <c r="B116" s="98"/>
      <c r="C116" s="2" t="s">
        <v>110</v>
      </c>
      <c r="D116" s="2" t="s">
        <v>88</v>
      </c>
      <c r="E116" s="2" t="s">
        <v>101</v>
      </c>
      <c r="F116" s="8">
        <f t="shared" si="6"/>
        <v>139.05</v>
      </c>
      <c r="G116" s="2">
        <v>135</v>
      </c>
      <c r="H116" s="6" t="s">
        <v>105</v>
      </c>
      <c r="I116" s="31"/>
    </row>
    <row r="117" spans="1:9" ht="26.25" customHeight="1">
      <c r="A117" s="98"/>
      <c r="B117" s="98"/>
      <c r="C117" s="2" t="s">
        <v>111</v>
      </c>
      <c r="D117" s="2" t="s">
        <v>103</v>
      </c>
      <c r="E117" s="2" t="s">
        <v>94</v>
      </c>
      <c r="F117" s="8">
        <f t="shared" si="6"/>
        <v>61.800000000000004</v>
      </c>
      <c r="G117" s="2">
        <v>60</v>
      </c>
      <c r="H117" s="6" t="s">
        <v>102</v>
      </c>
      <c r="I117" s="31"/>
    </row>
    <row r="118" spans="1:9" ht="28.5" customHeight="1">
      <c r="A118" s="98"/>
      <c r="B118" s="98"/>
      <c r="C118" s="2" t="s">
        <v>112</v>
      </c>
      <c r="D118" s="2" t="s">
        <v>32</v>
      </c>
      <c r="E118" s="2" t="s">
        <v>94</v>
      </c>
      <c r="F118" s="8">
        <f t="shared" si="6"/>
        <v>61.800000000000004</v>
      </c>
      <c r="G118" s="2">
        <v>60</v>
      </c>
      <c r="H118" s="6" t="s">
        <v>102</v>
      </c>
      <c r="I118" s="31"/>
    </row>
    <row r="119" spans="1:9" ht="23.25" customHeight="1">
      <c r="A119" s="98"/>
      <c r="B119" s="98"/>
      <c r="C119" s="2" t="s">
        <v>89</v>
      </c>
      <c r="D119" s="2" t="s">
        <v>32</v>
      </c>
      <c r="E119" s="2" t="s">
        <v>94</v>
      </c>
      <c r="F119" s="8">
        <f t="shared" si="6"/>
        <v>149.35</v>
      </c>
      <c r="G119" s="2">
        <v>145</v>
      </c>
      <c r="H119" s="6" t="s">
        <v>102</v>
      </c>
      <c r="I119" s="31"/>
    </row>
    <row r="120" spans="1:9" ht="22.5" customHeight="1">
      <c r="A120" s="98"/>
      <c r="B120" s="98"/>
      <c r="C120" s="2" t="s">
        <v>90</v>
      </c>
      <c r="D120" s="2" t="s">
        <v>32</v>
      </c>
      <c r="E120" s="2" t="s">
        <v>94</v>
      </c>
      <c r="F120" s="8">
        <f t="shared" si="6"/>
        <v>61.800000000000004</v>
      </c>
      <c r="G120" s="2">
        <v>60</v>
      </c>
      <c r="H120" s="6" t="s">
        <v>102</v>
      </c>
      <c r="I120" s="31"/>
    </row>
    <row r="121" spans="1:9" ht="24.75" customHeight="1">
      <c r="A121" s="98">
        <v>7</v>
      </c>
      <c r="B121" s="57" t="s">
        <v>152</v>
      </c>
      <c r="C121" s="2" t="s">
        <v>0</v>
      </c>
      <c r="D121" s="2" t="s">
        <v>1</v>
      </c>
      <c r="E121" s="2" t="s">
        <v>2</v>
      </c>
      <c r="F121" s="8">
        <f>G121+G121*0.03</f>
        <v>154.5</v>
      </c>
      <c r="G121" s="2">
        <v>150</v>
      </c>
      <c r="H121" s="30" t="s">
        <v>45</v>
      </c>
      <c r="I121" s="6"/>
    </row>
    <row r="122" spans="1:9" ht="24.75" customHeight="1">
      <c r="A122" s="98"/>
      <c r="B122" s="99"/>
      <c r="C122" s="2" t="s">
        <v>67</v>
      </c>
      <c r="D122" s="2" t="s">
        <v>1</v>
      </c>
      <c r="E122" s="2" t="s">
        <v>2</v>
      </c>
      <c r="F122" s="8">
        <f>G122+G122*0.03</f>
        <v>133.9</v>
      </c>
      <c r="G122" s="2">
        <v>130</v>
      </c>
      <c r="H122" s="30" t="s">
        <v>29</v>
      </c>
      <c r="I122" s="6"/>
    </row>
    <row r="123" spans="1:9" ht="24.75" customHeight="1">
      <c r="A123" s="98"/>
      <c r="B123" s="99"/>
      <c r="C123" s="2" t="s">
        <v>3</v>
      </c>
      <c r="D123" s="2" t="s">
        <v>4</v>
      </c>
      <c r="E123" s="2" t="s">
        <v>2</v>
      </c>
      <c r="F123" s="76">
        <f aca="true" t="shared" si="7" ref="F123:F141">G123+G123*0.03</f>
        <v>41.2</v>
      </c>
      <c r="G123" s="19">
        <v>40</v>
      </c>
      <c r="H123" s="21" t="s">
        <v>46</v>
      </c>
      <c r="I123" s="6"/>
    </row>
    <row r="124" spans="1:9" ht="24.75" customHeight="1">
      <c r="A124" s="98"/>
      <c r="B124" s="99"/>
      <c r="C124" s="2" t="s">
        <v>5</v>
      </c>
      <c r="D124" s="2" t="s">
        <v>6</v>
      </c>
      <c r="E124" s="2" t="s">
        <v>7</v>
      </c>
      <c r="F124" s="76">
        <f t="shared" si="7"/>
        <v>103</v>
      </c>
      <c r="G124" s="19">
        <v>100</v>
      </c>
      <c r="H124" s="32" t="s">
        <v>45</v>
      </c>
      <c r="I124" s="6"/>
    </row>
    <row r="125" spans="1:9" ht="24.75" customHeight="1">
      <c r="A125" s="98"/>
      <c r="B125" s="99"/>
      <c r="C125" s="2" t="s">
        <v>8</v>
      </c>
      <c r="D125" s="2" t="s">
        <v>9</v>
      </c>
      <c r="E125" s="2" t="s">
        <v>2</v>
      </c>
      <c r="F125" s="76">
        <f t="shared" si="7"/>
        <v>72.1</v>
      </c>
      <c r="G125" s="19">
        <v>70</v>
      </c>
      <c r="H125" s="32" t="s">
        <v>29</v>
      </c>
      <c r="I125" s="6"/>
    </row>
    <row r="126" spans="1:9" ht="24.75" customHeight="1">
      <c r="A126" s="98"/>
      <c r="B126" s="99"/>
      <c r="C126" s="2" t="s">
        <v>10</v>
      </c>
      <c r="D126" s="2" t="s">
        <v>9</v>
      </c>
      <c r="E126" s="2" t="s">
        <v>2</v>
      </c>
      <c r="F126" s="76">
        <f t="shared" si="7"/>
        <v>72.1</v>
      </c>
      <c r="G126" s="19">
        <v>70</v>
      </c>
      <c r="H126" s="32" t="s">
        <v>29</v>
      </c>
      <c r="I126" s="6"/>
    </row>
    <row r="127" spans="1:9" ht="24.75" customHeight="1">
      <c r="A127" s="98"/>
      <c r="B127" s="99"/>
      <c r="C127" s="2" t="s">
        <v>11</v>
      </c>
      <c r="D127" s="2" t="s">
        <v>12</v>
      </c>
      <c r="E127" s="2" t="s">
        <v>2</v>
      </c>
      <c r="F127" s="76">
        <f t="shared" si="7"/>
        <v>92.7</v>
      </c>
      <c r="G127" s="19">
        <v>90</v>
      </c>
      <c r="H127" s="32" t="s">
        <v>29</v>
      </c>
      <c r="I127" s="6"/>
    </row>
    <row r="128" spans="1:9" ht="24.75" customHeight="1">
      <c r="A128" s="98"/>
      <c r="B128" s="99"/>
      <c r="C128" s="2" t="s">
        <v>13</v>
      </c>
      <c r="D128" s="2" t="s">
        <v>14</v>
      </c>
      <c r="E128" s="2" t="s">
        <v>2</v>
      </c>
      <c r="F128" s="76">
        <f t="shared" si="7"/>
        <v>92.7</v>
      </c>
      <c r="G128" s="19">
        <v>90</v>
      </c>
      <c r="H128" s="32" t="s">
        <v>29</v>
      </c>
      <c r="I128" s="6"/>
    </row>
    <row r="129" spans="1:9" ht="24.75" customHeight="1">
      <c r="A129" s="98"/>
      <c r="B129" s="99"/>
      <c r="C129" s="2" t="s">
        <v>15</v>
      </c>
      <c r="D129" s="2" t="s">
        <v>6</v>
      </c>
      <c r="E129" s="2" t="s">
        <v>2</v>
      </c>
      <c r="F129" s="76">
        <f t="shared" si="7"/>
        <v>92.7</v>
      </c>
      <c r="G129" s="19">
        <v>90</v>
      </c>
      <c r="H129" s="32" t="s">
        <v>29</v>
      </c>
      <c r="I129" s="6"/>
    </row>
    <row r="130" spans="1:9" ht="24.75" customHeight="1">
      <c r="A130" s="98"/>
      <c r="B130" s="99"/>
      <c r="C130" s="2" t="s">
        <v>16</v>
      </c>
      <c r="D130" s="2" t="s">
        <v>17</v>
      </c>
      <c r="E130" s="2" t="s">
        <v>2</v>
      </c>
      <c r="F130" s="76">
        <f t="shared" si="7"/>
        <v>92.7</v>
      </c>
      <c r="G130" s="19">
        <v>90</v>
      </c>
      <c r="H130" s="32" t="s">
        <v>29</v>
      </c>
      <c r="I130" s="6"/>
    </row>
    <row r="131" spans="1:9" ht="24.75" customHeight="1">
      <c r="A131" s="98"/>
      <c r="B131" s="99"/>
      <c r="C131" s="2" t="s">
        <v>18</v>
      </c>
      <c r="D131" s="2" t="s">
        <v>12</v>
      </c>
      <c r="E131" s="2" t="s">
        <v>7</v>
      </c>
      <c r="F131" s="8">
        <f t="shared" si="7"/>
        <v>92.7</v>
      </c>
      <c r="G131" s="2">
        <v>90</v>
      </c>
      <c r="H131" s="30" t="s">
        <v>29</v>
      </c>
      <c r="I131" s="6"/>
    </row>
    <row r="132" spans="1:9" ht="24.75" customHeight="1">
      <c r="A132" s="98"/>
      <c r="B132" s="99"/>
      <c r="C132" s="2" t="s">
        <v>19</v>
      </c>
      <c r="D132" s="2" t="s">
        <v>14</v>
      </c>
      <c r="E132" s="2" t="s">
        <v>7</v>
      </c>
      <c r="F132" s="8">
        <f t="shared" si="7"/>
        <v>92.7</v>
      </c>
      <c r="G132" s="2">
        <v>90</v>
      </c>
      <c r="H132" s="30" t="s">
        <v>29</v>
      </c>
      <c r="I132" s="6"/>
    </row>
    <row r="133" spans="1:9" ht="24.75" customHeight="1">
      <c r="A133" s="98"/>
      <c r="B133" s="99"/>
      <c r="C133" s="2" t="s">
        <v>20</v>
      </c>
      <c r="D133" s="2" t="s">
        <v>21</v>
      </c>
      <c r="E133" s="2" t="s">
        <v>7</v>
      </c>
      <c r="F133" s="8">
        <f>G133+G133*0.03</f>
        <v>92.7</v>
      </c>
      <c r="G133" s="2">
        <v>90</v>
      </c>
      <c r="H133" s="30" t="s">
        <v>29</v>
      </c>
      <c r="I133" s="6"/>
    </row>
    <row r="134" spans="1:9" ht="24.75" customHeight="1">
      <c r="A134" s="98"/>
      <c r="B134" s="99"/>
      <c r="C134" s="2" t="s">
        <v>22</v>
      </c>
      <c r="D134" s="2" t="s">
        <v>23</v>
      </c>
      <c r="E134" s="2" t="s">
        <v>7</v>
      </c>
      <c r="F134" s="8">
        <f>G134+G134*0.03</f>
        <v>92.7</v>
      </c>
      <c r="G134" s="2">
        <v>90</v>
      </c>
      <c r="H134" s="30" t="s">
        <v>29</v>
      </c>
      <c r="I134" s="6"/>
    </row>
    <row r="135" spans="1:9" ht="24.75" customHeight="1">
      <c r="A135" s="98"/>
      <c r="B135" s="99"/>
      <c r="C135" s="2" t="s">
        <v>20</v>
      </c>
      <c r="D135" s="2" t="s">
        <v>21</v>
      </c>
      <c r="E135" s="2" t="s">
        <v>7</v>
      </c>
      <c r="F135" s="8">
        <f t="shared" si="7"/>
        <v>123.6</v>
      </c>
      <c r="G135" s="2">
        <v>120</v>
      </c>
      <c r="H135" s="30" t="s">
        <v>113</v>
      </c>
      <c r="I135" s="6"/>
    </row>
    <row r="136" spans="1:9" ht="24.75" customHeight="1">
      <c r="A136" s="98"/>
      <c r="B136" s="99"/>
      <c r="C136" s="2" t="s">
        <v>22</v>
      </c>
      <c r="D136" s="2" t="s">
        <v>23</v>
      </c>
      <c r="E136" s="2" t="s">
        <v>7</v>
      </c>
      <c r="F136" s="8">
        <f t="shared" si="7"/>
        <v>123.6</v>
      </c>
      <c r="G136" s="2">
        <v>120</v>
      </c>
      <c r="H136" s="30" t="s">
        <v>29</v>
      </c>
      <c r="I136" s="6"/>
    </row>
    <row r="137" spans="1:9" ht="24.75" customHeight="1">
      <c r="A137" s="98"/>
      <c r="B137" s="99"/>
      <c r="C137" s="2" t="s">
        <v>24</v>
      </c>
      <c r="D137" s="2" t="s">
        <v>9</v>
      </c>
      <c r="E137" s="2" t="s">
        <v>2</v>
      </c>
      <c r="F137" s="76">
        <f t="shared" si="7"/>
        <v>72.1</v>
      </c>
      <c r="G137" s="19">
        <v>70</v>
      </c>
      <c r="H137" s="32" t="s">
        <v>29</v>
      </c>
      <c r="I137" s="6"/>
    </row>
    <row r="138" spans="1:9" ht="24.75" customHeight="1">
      <c r="A138" s="98"/>
      <c r="B138" s="99"/>
      <c r="C138" s="2" t="s">
        <v>25</v>
      </c>
      <c r="D138" s="2" t="s">
        <v>9</v>
      </c>
      <c r="E138" s="2" t="s">
        <v>2</v>
      </c>
      <c r="F138" s="76">
        <f t="shared" si="7"/>
        <v>72.1</v>
      </c>
      <c r="G138" s="19">
        <v>70</v>
      </c>
      <c r="H138" s="32" t="s">
        <v>29</v>
      </c>
      <c r="I138" s="6"/>
    </row>
    <row r="139" spans="1:9" ht="24.75" customHeight="1">
      <c r="A139" s="98"/>
      <c r="B139" s="99"/>
      <c r="C139" s="2" t="s">
        <v>26</v>
      </c>
      <c r="D139" s="2" t="s">
        <v>9</v>
      </c>
      <c r="E139" s="2" t="s">
        <v>2</v>
      </c>
      <c r="F139" s="76">
        <f t="shared" si="7"/>
        <v>72.1</v>
      </c>
      <c r="G139" s="19">
        <v>70</v>
      </c>
      <c r="H139" s="32" t="s">
        <v>29</v>
      </c>
      <c r="I139" s="6"/>
    </row>
    <row r="140" spans="1:9" ht="24.75" customHeight="1">
      <c r="A140" s="98"/>
      <c r="B140" s="100"/>
      <c r="C140" s="2" t="s">
        <v>27</v>
      </c>
      <c r="D140" s="2" t="s">
        <v>9</v>
      </c>
      <c r="E140" s="2" t="s">
        <v>2</v>
      </c>
      <c r="F140" s="76">
        <f t="shared" si="7"/>
        <v>72.1</v>
      </c>
      <c r="G140" s="19">
        <v>70</v>
      </c>
      <c r="H140" s="32" t="s">
        <v>29</v>
      </c>
      <c r="I140" s="6"/>
    </row>
    <row r="141" spans="1:9" ht="32.25" customHeight="1">
      <c r="A141" s="98">
        <v>8</v>
      </c>
      <c r="B141" s="98" t="s">
        <v>47</v>
      </c>
      <c r="C141" s="2" t="s">
        <v>0</v>
      </c>
      <c r="D141" s="2" t="s">
        <v>1</v>
      </c>
      <c r="E141" s="2" t="s">
        <v>2</v>
      </c>
      <c r="F141" s="8">
        <f t="shared" si="7"/>
        <v>154.5</v>
      </c>
      <c r="G141" s="83">
        <v>150</v>
      </c>
      <c r="H141" s="30" t="s">
        <v>45</v>
      </c>
      <c r="I141" s="6" t="s">
        <v>151</v>
      </c>
    </row>
    <row r="142" spans="1:9" ht="33" customHeight="1">
      <c r="A142" s="98"/>
      <c r="B142" s="98"/>
      <c r="C142" s="2" t="s">
        <v>67</v>
      </c>
      <c r="D142" s="2" t="s">
        <v>1</v>
      </c>
      <c r="E142" s="2" t="s">
        <v>2</v>
      </c>
      <c r="F142" s="8">
        <f>G142*1.03</f>
        <v>128.75</v>
      </c>
      <c r="G142" s="83">
        <v>125</v>
      </c>
      <c r="H142" s="84" t="s">
        <v>114</v>
      </c>
      <c r="I142" s="6"/>
    </row>
    <row r="143" spans="1:9" ht="25.5" customHeight="1">
      <c r="A143" s="98"/>
      <c r="B143" s="98"/>
      <c r="C143" s="2" t="s">
        <v>3</v>
      </c>
      <c r="D143" s="2" t="s">
        <v>4</v>
      </c>
      <c r="E143" s="2" t="s">
        <v>2</v>
      </c>
      <c r="F143" s="8">
        <f aca="true" t="shared" si="8" ref="F143:F158">G143*1.03</f>
        <v>56.65</v>
      </c>
      <c r="G143" s="83">
        <v>55</v>
      </c>
      <c r="H143" s="84" t="s">
        <v>114</v>
      </c>
      <c r="I143" s="6"/>
    </row>
    <row r="144" spans="1:9" ht="28.5" customHeight="1">
      <c r="A144" s="98"/>
      <c r="B144" s="98"/>
      <c r="C144" s="2" t="s">
        <v>5</v>
      </c>
      <c r="D144" s="2" t="s">
        <v>6</v>
      </c>
      <c r="E144" s="2" t="s">
        <v>7</v>
      </c>
      <c r="F144" s="8">
        <f t="shared" si="8"/>
        <v>103</v>
      </c>
      <c r="G144" s="83">
        <v>100</v>
      </c>
      <c r="H144" s="30" t="s">
        <v>45</v>
      </c>
      <c r="I144" s="6" t="s">
        <v>151</v>
      </c>
    </row>
    <row r="145" spans="1:9" ht="27" customHeight="1">
      <c r="A145" s="98"/>
      <c r="B145" s="98"/>
      <c r="C145" s="2" t="s">
        <v>8</v>
      </c>
      <c r="D145" s="2" t="s">
        <v>9</v>
      </c>
      <c r="E145" s="2" t="s">
        <v>2</v>
      </c>
      <c r="F145" s="8">
        <f t="shared" si="8"/>
        <v>77.25</v>
      </c>
      <c r="G145" s="83">
        <v>75</v>
      </c>
      <c r="H145" s="84" t="s">
        <v>50</v>
      </c>
      <c r="I145" s="6"/>
    </row>
    <row r="146" spans="1:9" ht="28.5" customHeight="1">
      <c r="A146" s="98"/>
      <c r="B146" s="98"/>
      <c r="C146" s="2" t="s">
        <v>10</v>
      </c>
      <c r="D146" s="2" t="s">
        <v>9</v>
      </c>
      <c r="E146" s="2" t="s">
        <v>2</v>
      </c>
      <c r="F146" s="8">
        <f t="shared" si="8"/>
        <v>66.95</v>
      </c>
      <c r="G146" s="83">
        <v>65</v>
      </c>
      <c r="H146" s="84" t="s">
        <v>50</v>
      </c>
      <c r="I146" s="6"/>
    </row>
    <row r="147" spans="1:9" ht="23.25" customHeight="1">
      <c r="A147" s="98"/>
      <c r="B147" s="98"/>
      <c r="C147" s="2" t="s">
        <v>11</v>
      </c>
      <c r="D147" s="2" t="s">
        <v>12</v>
      </c>
      <c r="E147" s="2" t="s">
        <v>2</v>
      </c>
      <c r="F147" s="8">
        <f t="shared" si="8"/>
        <v>84.46000000000001</v>
      </c>
      <c r="G147" s="83">
        <v>82</v>
      </c>
      <c r="H147" s="30" t="s">
        <v>48</v>
      </c>
      <c r="I147" s="6"/>
    </row>
    <row r="148" spans="1:9" ht="35.25" customHeight="1">
      <c r="A148" s="98"/>
      <c r="B148" s="98"/>
      <c r="C148" s="2" t="s">
        <v>13</v>
      </c>
      <c r="D148" s="2" t="s">
        <v>14</v>
      </c>
      <c r="E148" s="2" t="s">
        <v>2</v>
      </c>
      <c r="F148" s="8">
        <f t="shared" si="8"/>
        <v>84.46000000000001</v>
      </c>
      <c r="G148" s="83">
        <v>82</v>
      </c>
      <c r="H148" s="30" t="s">
        <v>48</v>
      </c>
      <c r="I148" s="6"/>
    </row>
    <row r="149" spans="1:9" ht="34.5" customHeight="1">
      <c r="A149" s="98"/>
      <c r="B149" s="98"/>
      <c r="C149" s="2" t="s">
        <v>15</v>
      </c>
      <c r="D149" s="2" t="s">
        <v>6</v>
      </c>
      <c r="E149" s="2" t="s">
        <v>2</v>
      </c>
      <c r="F149" s="8">
        <f t="shared" si="8"/>
        <v>84.46000000000001</v>
      </c>
      <c r="G149" s="83">
        <v>82</v>
      </c>
      <c r="H149" s="30" t="s">
        <v>48</v>
      </c>
      <c r="I149" s="6"/>
    </row>
    <row r="150" spans="1:9" ht="34.5" customHeight="1">
      <c r="A150" s="98"/>
      <c r="B150" s="98"/>
      <c r="C150" s="2" t="s">
        <v>16</v>
      </c>
      <c r="D150" s="2" t="s">
        <v>17</v>
      </c>
      <c r="E150" s="2" t="s">
        <v>2</v>
      </c>
      <c r="F150" s="8">
        <f t="shared" si="8"/>
        <v>82.4</v>
      </c>
      <c r="G150" s="83">
        <v>80</v>
      </c>
      <c r="H150" s="30" t="s">
        <v>48</v>
      </c>
      <c r="I150" s="6"/>
    </row>
    <row r="151" spans="1:9" ht="24" customHeight="1">
      <c r="A151" s="98"/>
      <c r="B151" s="98"/>
      <c r="C151" s="2" t="s">
        <v>18</v>
      </c>
      <c r="D151" s="2" t="s">
        <v>12</v>
      </c>
      <c r="E151" s="2" t="s">
        <v>7</v>
      </c>
      <c r="F151" s="8">
        <f t="shared" si="8"/>
        <v>88.58</v>
      </c>
      <c r="G151" s="83">
        <v>86</v>
      </c>
      <c r="H151" s="32" t="s">
        <v>48</v>
      </c>
      <c r="I151" s="6"/>
    </row>
    <row r="152" spans="1:9" ht="24" customHeight="1">
      <c r="A152" s="98"/>
      <c r="B152" s="98"/>
      <c r="C152" s="2" t="s">
        <v>19</v>
      </c>
      <c r="D152" s="2" t="s">
        <v>14</v>
      </c>
      <c r="E152" s="2" t="s">
        <v>7</v>
      </c>
      <c r="F152" s="8">
        <f t="shared" si="8"/>
        <v>88.58</v>
      </c>
      <c r="G152" s="83">
        <v>86</v>
      </c>
      <c r="H152" s="32" t="s">
        <v>48</v>
      </c>
      <c r="I152" s="6"/>
    </row>
    <row r="153" spans="1:9" ht="24" customHeight="1">
      <c r="A153" s="98"/>
      <c r="B153" s="98"/>
      <c r="C153" s="2" t="s">
        <v>20</v>
      </c>
      <c r="D153" s="2" t="s">
        <v>21</v>
      </c>
      <c r="E153" s="2" t="s">
        <v>7</v>
      </c>
      <c r="F153" s="8">
        <f t="shared" si="8"/>
        <v>90.64</v>
      </c>
      <c r="G153" s="83">
        <v>88</v>
      </c>
      <c r="H153" s="30" t="s">
        <v>48</v>
      </c>
      <c r="I153" s="6"/>
    </row>
    <row r="154" spans="1:9" ht="24" customHeight="1">
      <c r="A154" s="98"/>
      <c r="B154" s="98"/>
      <c r="C154" s="2" t="s">
        <v>22</v>
      </c>
      <c r="D154" s="2" t="s">
        <v>23</v>
      </c>
      <c r="E154" s="2" t="s">
        <v>7</v>
      </c>
      <c r="F154" s="8">
        <f t="shared" si="8"/>
        <v>90.64</v>
      </c>
      <c r="G154" s="83">
        <v>88</v>
      </c>
      <c r="H154" s="30" t="s">
        <v>48</v>
      </c>
      <c r="I154" s="6"/>
    </row>
    <row r="155" spans="1:9" ht="21" customHeight="1">
      <c r="A155" s="98"/>
      <c r="B155" s="98"/>
      <c r="C155" s="2" t="s">
        <v>24</v>
      </c>
      <c r="D155" s="2" t="s">
        <v>9</v>
      </c>
      <c r="E155" s="2" t="s">
        <v>2</v>
      </c>
      <c r="F155" s="8">
        <f t="shared" si="8"/>
        <v>72.10000000000001</v>
      </c>
      <c r="G155" s="83">
        <v>70</v>
      </c>
      <c r="H155" s="84" t="s">
        <v>50</v>
      </c>
      <c r="I155" s="6"/>
    </row>
    <row r="156" spans="1:9" ht="30" customHeight="1">
      <c r="A156" s="98"/>
      <c r="B156" s="98"/>
      <c r="C156" s="2" t="s">
        <v>25</v>
      </c>
      <c r="D156" s="2" t="s">
        <v>9</v>
      </c>
      <c r="E156" s="2" t="s">
        <v>2</v>
      </c>
      <c r="F156" s="8">
        <f t="shared" si="8"/>
        <v>66.95</v>
      </c>
      <c r="G156" s="83">
        <v>65</v>
      </c>
      <c r="H156" s="84" t="s">
        <v>50</v>
      </c>
      <c r="I156" s="6"/>
    </row>
    <row r="157" spans="1:9" ht="19.5" customHeight="1">
      <c r="A157" s="98"/>
      <c r="B157" s="98"/>
      <c r="C157" s="2" t="s">
        <v>26</v>
      </c>
      <c r="D157" s="2" t="s">
        <v>9</v>
      </c>
      <c r="E157" s="2" t="s">
        <v>2</v>
      </c>
      <c r="F157" s="8">
        <f t="shared" si="8"/>
        <v>66.95</v>
      </c>
      <c r="G157" s="83">
        <v>65</v>
      </c>
      <c r="H157" s="84" t="s">
        <v>50</v>
      </c>
      <c r="I157" s="6"/>
    </row>
    <row r="158" spans="1:9" ht="23.25" customHeight="1">
      <c r="A158" s="98"/>
      <c r="B158" s="98"/>
      <c r="C158" s="2" t="s">
        <v>27</v>
      </c>
      <c r="D158" s="2" t="s">
        <v>9</v>
      </c>
      <c r="E158" s="2" t="s">
        <v>2</v>
      </c>
      <c r="F158" s="8">
        <f t="shared" si="8"/>
        <v>77.25</v>
      </c>
      <c r="G158" s="83">
        <v>75</v>
      </c>
      <c r="H158" s="84" t="s">
        <v>50</v>
      </c>
      <c r="I158" s="6"/>
    </row>
    <row r="159" spans="1:9" ht="16.5" customHeight="1">
      <c r="A159" s="98">
        <v>9</v>
      </c>
      <c r="B159" s="98" t="s">
        <v>150</v>
      </c>
      <c r="C159" s="2" t="s">
        <v>0</v>
      </c>
      <c r="D159" s="2" t="s">
        <v>1</v>
      </c>
      <c r="E159" s="2" t="s">
        <v>2</v>
      </c>
      <c r="F159" s="8">
        <f aca="true" t="shared" si="9" ref="F159:F165">G159+G159*0.03</f>
        <v>144.2</v>
      </c>
      <c r="G159" s="2">
        <v>140</v>
      </c>
      <c r="H159" s="88" t="s">
        <v>116</v>
      </c>
      <c r="I159" s="6"/>
    </row>
    <row r="160" spans="1:9" ht="20.25" customHeight="1">
      <c r="A160" s="98"/>
      <c r="B160" s="98"/>
      <c r="C160" s="2" t="s">
        <v>67</v>
      </c>
      <c r="D160" s="2" t="s">
        <v>93</v>
      </c>
      <c r="E160" s="2" t="s">
        <v>115</v>
      </c>
      <c r="F160" s="8">
        <f t="shared" si="9"/>
        <v>113.3</v>
      </c>
      <c r="G160" s="2">
        <v>110</v>
      </c>
      <c r="H160" s="88" t="s">
        <v>116</v>
      </c>
      <c r="I160" s="6"/>
    </row>
    <row r="161" spans="1:9" ht="16.5" customHeight="1">
      <c r="A161" s="98"/>
      <c r="B161" s="98"/>
      <c r="C161" s="2" t="s">
        <v>97</v>
      </c>
      <c r="D161" s="2" t="s">
        <v>98</v>
      </c>
      <c r="E161" s="2" t="s">
        <v>94</v>
      </c>
      <c r="F161" s="8">
        <f t="shared" si="9"/>
        <v>25.75</v>
      </c>
      <c r="G161" s="2">
        <v>25</v>
      </c>
      <c r="H161" s="88" t="s">
        <v>116</v>
      </c>
      <c r="I161" s="6"/>
    </row>
    <row r="162" spans="1:9" ht="16.5" customHeight="1">
      <c r="A162" s="98"/>
      <c r="B162" s="98"/>
      <c r="C162" s="2" t="s">
        <v>99</v>
      </c>
      <c r="D162" s="2" t="s">
        <v>100</v>
      </c>
      <c r="E162" s="2" t="s">
        <v>101</v>
      </c>
      <c r="F162" s="8">
        <f t="shared" si="9"/>
        <v>56.65</v>
      </c>
      <c r="G162" s="2">
        <v>55</v>
      </c>
      <c r="H162" s="88" t="s">
        <v>117</v>
      </c>
      <c r="I162" s="6"/>
    </row>
    <row r="163" spans="1:9" ht="16.5" customHeight="1">
      <c r="A163" s="98"/>
      <c r="B163" s="98"/>
      <c r="C163" s="2" t="s">
        <v>92</v>
      </c>
      <c r="D163" s="2" t="s">
        <v>103</v>
      </c>
      <c r="E163" s="2" t="s">
        <v>94</v>
      </c>
      <c r="F163" s="8">
        <f t="shared" si="9"/>
        <v>61.8</v>
      </c>
      <c r="G163" s="9">
        <v>60</v>
      </c>
      <c r="H163" s="88" t="s">
        <v>118</v>
      </c>
      <c r="I163" s="6"/>
    </row>
    <row r="164" spans="1:9" ht="16.5" customHeight="1">
      <c r="A164" s="98"/>
      <c r="B164" s="98"/>
      <c r="C164" s="2" t="s">
        <v>79</v>
      </c>
      <c r="D164" s="2" t="s">
        <v>32</v>
      </c>
      <c r="E164" s="2" t="s">
        <v>94</v>
      </c>
      <c r="F164" s="8">
        <f t="shared" si="9"/>
        <v>66.95</v>
      </c>
      <c r="G164" s="2">
        <v>65</v>
      </c>
      <c r="H164" s="88" t="s">
        <v>118</v>
      </c>
      <c r="I164" s="6"/>
    </row>
    <row r="165" spans="1:9" ht="16.5" customHeight="1">
      <c r="A165" s="98"/>
      <c r="B165" s="98"/>
      <c r="C165" s="2" t="s">
        <v>80</v>
      </c>
      <c r="D165" s="2" t="s">
        <v>83</v>
      </c>
      <c r="E165" s="2" t="s">
        <v>94</v>
      </c>
      <c r="F165" s="8">
        <f t="shared" si="9"/>
        <v>87.55</v>
      </c>
      <c r="G165" s="2">
        <v>85</v>
      </c>
      <c r="H165" s="88" t="s">
        <v>118</v>
      </c>
      <c r="I165" s="6"/>
    </row>
    <row r="166" spans="1:9" ht="16.5" customHeight="1">
      <c r="A166" s="98"/>
      <c r="B166" s="98"/>
      <c r="C166" s="2" t="s">
        <v>81</v>
      </c>
      <c r="D166" s="2" t="s">
        <v>85</v>
      </c>
      <c r="E166" s="2" t="s">
        <v>94</v>
      </c>
      <c r="F166" s="8">
        <f aca="true" t="shared" si="10" ref="F166:F174">G166+G166*0.03</f>
        <v>87.55</v>
      </c>
      <c r="G166" s="2">
        <v>85</v>
      </c>
      <c r="H166" s="88" t="s">
        <v>118</v>
      </c>
      <c r="I166" s="6"/>
    </row>
    <row r="167" spans="1:9" ht="16.5" customHeight="1">
      <c r="A167" s="98"/>
      <c r="B167" s="98"/>
      <c r="C167" s="2" t="s">
        <v>104</v>
      </c>
      <c r="D167" s="2" t="s">
        <v>100</v>
      </c>
      <c r="E167" s="2" t="s">
        <v>94</v>
      </c>
      <c r="F167" s="8">
        <f t="shared" si="10"/>
        <v>87.55</v>
      </c>
      <c r="G167" s="2">
        <v>85</v>
      </c>
      <c r="H167" s="88" t="s">
        <v>118</v>
      </c>
      <c r="I167" s="6"/>
    </row>
    <row r="168" spans="1:9" ht="16.5" customHeight="1">
      <c r="A168" s="98"/>
      <c r="B168" s="98"/>
      <c r="C168" s="2" t="s">
        <v>106</v>
      </c>
      <c r="D168" s="2" t="s">
        <v>107</v>
      </c>
      <c r="E168" s="2" t="s">
        <v>94</v>
      </c>
      <c r="F168" s="8">
        <f t="shared" si="10"/>
        <v>87.55</v>
      </c>
      <c r="G168" s="2">
        <v>85</v>
      </c>
      <c r="H168" s="88" t="s">
        <v>118</v>
      </c>
      <c r="I168" s="6"/>
    </row>
    <row r="169" spans="1:9" ht="16.5" customHeight="1">
      <c r="A169" s="98"/>
      <c r="B169" s="98"/>
      <c r="C169" s="2" t="s">
        <v>82</v>
      </c>
      <c r="D169" s="2" t="s">
        <v>83</v>
      </c>
      <c r="E169" s="2" t="s">
        <v>101</v>
      </c>
      <c r="F169" s="8">
        <f t="shared" si="10"/>
        <v>87.55</v>
      </c>
      <c r="G169" s="2">
        <v>85</v>
      </c>
      <c r="H169" s="88" t="s">
        <v>118</v>
      </c>
      <c r="I169" s="6"/>
    </row>
    <row r="170" spans="1:9" ht="16.5" customHeight="1">
      <c r="A170" s="98"/>
      <c r="B170" s="98"/>
      <c r="C170" s="2" t="s">
        <v>84</v>
      </c>
      <c r="D170" s="2" t="s">
        <v>85</v>
      </c>
      <c r="E170" s="2" t="s">
        <v>101</v>
      </c>
      <c r="F170" s="8">
        <f t="shared" si="10"/>
        <v>87.55</v>
      </c>
      <c r="G170" s="2">
        <v>85</v>
      </c>
      <c r="H170" s="88" t="s">
        <v>118</v>
      </c>
      <c r="I170" s="6"/>
    </row>
    <row r="171" spans="1:9" s="13" customFormat="1" ht="22.5" customHeight="1">
      <c r="A171" s="98"/>
      <c r="B171" s="98"/>
      <c r="C171" s="9" t="s">
        <v>108</v>
      </c>
      <c r="D171" s="9" t="s">
        <v>109</v>
      </c>
      <c r="E171" s="9" t="s">
        <v>101</v>
      </c>
      <c r="F171" s="89">
        <f t="shared" si="10"/>
        <v>87.55</v>
      </c>
      <c r="G171" s="9">
        <v>85</v>
      </c>
      <c r="H171" s="90" t="s">
        <v>118</v>
      </c>
      <c r="I171" s="91"/>
    </row>
    <row r="172" spans="1:9" s="13" customFormat="1" ht="23.25" customHeight="1">
      <c r="A172" s="98"/>
      <c r="B172" s="98"/>
      <c r="C172" s="9" t="s">
        <v>110</v>
      </c>
      <c r="D172" s="9" t="s">
        <v>88</v>
      </c>
      <c r="E172" s="9" t="s">
        <v>101</v>
      </c>
      <c r="F172" s="89">
        <f t="shared" si="10"/>
        <v>87.55</v>
      </c>
      <c r="G172" s="9">
        <v>85</v>
      </c>
      <c r="H172" s="90" t="s">
        <v>118</v>
      </c>
      <c r="I172" s="91"/>
    </row>
    <row r="173" spans="1:9" ht="16.5" customHeight="1">
      <c r="A173" s="98"/>
      <c r="B173" s="98"/>
      <c r="C173" s="2" t="s">
        <v>111</v>
      </c>
      <c r="D173" s="2" t="s">
        <v>103</v>
      </c>
      <c r="E173" s="2" t="s">
        <v>94</v>
      </c>
      <c r="F173" s="8">
        <f t="shared" si="10"/>
        <v>66.95</v>
      </c>
      <c r="G173" s="2">
        <v>65</v>
      </c>
      <c r="H173" s="88" t="s">
        <v>118</v>
      </c>
      <c r="I173" s="6"/>
    </row>
    <row r="174" spans="1:9" ht="16.5" customHeight="1">
      <c r="A174" s="98"/>
      <c r="B174" s="98"/>
      <c r="C174" s="2" t="s">
        <v>112</v>
      </c>
      <c r="D174" s="2" t="s">
        <v>32</v>
      </c>
      <c r="E174" s="2" t="s">
        <v>94</v>
      </c>
      <c r="F174" s="8">
        <f t="shared" si="10"/>
        <v>61.8</v>
      </c>
      <c r="G174" s="2">
        <v>60</v>
      </c>
      <c r="H174" s="88" t="s">
        <v>118</v>
      </c>
      <c r="I174" s="6"/>
    </row>
    <row r="175" spans="1:9" ht="16.5" customHeight="1">
      <c r="A175" s="98"/>
      <c r="B175" s="98"/>
      <c r="C175" s="2" t="s">
        <v>89</v>
      </c>
      <c r="D175" s="2" t="s">
        <v>32</v>
      </c>
      <c r="E175" s="2" t="s">
        <v>94</v>
      </c>
      <c r="F175" s="8"/>
      <c r="G175" s="2"/>
      <c r="H175" s="88"/>
      <c r="I175" s="6"/>
    </row>
    <row r="176" spans="1:9" ht="16.5" customHeight="1">
      <c r="A176" s="98"/>
      <c r="B176" s="98"/>
      <c r="C176" s="2" t="s">
        <v>90</v>
      </c>
      <c r="D176" s="2" t="s">
        <v>32</v>
      </c>
      <c r="E176" s="2" t="s">
        <v>94</v>
      </c>
      <c r="F176" s="8"/>
      <c r="G176" s="2"/>
      <c r="H176" s="88"/>
      <c r="I176" s="6"/>
    </row>
    <row r="177" spans="1:9" ht="18" customHeight="1">
      <c r="A177" s="98"/>
      <c r="B177" s="98"/>
      <c r="C177" s="2" t="s">
        <v>0</v>
      </c>
      <c r="D177" s="2" t="s">
        <v>1</v>
      </c>
      <c r="E177" s="2" t="s">
        <v>2</v>
      </c>
      <c r="F177" s="8">
        <f>G177+G177*0.03</f>
        <v>144.2</v>
      </c>
      <c r="G177" s="2">
        <v>140</v>
      </c>
      <c r="H177" s="88" t="s">
        <v>119</v>
      </c>
      <c r="I177" s="6"/>
    </row>
    <row r="178" spans="1:9" ht="16.5" customHeight="1">
      <c r="A178" s="98"/>
      <c r="B178" s="98"/>
      <c r="C178" s="2" t="s">
        <v>42</v>
      </c>
      <c r="D178" s="2"/>
      <c r="E178" s="2" t="s">
        <v>2</v>
      </c>
      <c r="F178" s="8">
        <f>G178+G178*0.03</f>
        <v>113.3</v>
      </c>
      <c r="G178" s="2">
        <v>110</v>
      </c>
      <c r="H178" s="88" t="s">
        <v>119</v>
      </c>
      <c r="I178" s="6"/>
    </row>
    <row r="179" spans="1:9" ht="16.5" customHeight="1">
      <c r="A179" s="98"/>
      <c r="B179" s="98"/>
      <c r="C179" s="2" t="s">
        <v>3</v>
      </c>
      <c r="D179" s="2" t="s">
        <v>4</v>
      </c>
      <c r="E179" s="2" t="s">
        <v>2</v>
      </c>
      <c r="F179" s="8">
        <f>G179+G179*0.03</f>
        <v>25.75</v>
      </c>
      <c r="G179" s="2">
        <v>25</v>
      </c>
      <c r="H179" s="88" t="s">
        <v>119</v>
      </c>
      <c r="I179" s="6"/>
    </row>
    <row r="180" spans="1:9" ht="16.5" customHeight="1">
      <c r="A180" s="98"/>
      <c r="B180" s="98"/>
      <c r="C180" s="2" t="s">
        <v>5</v>
      </c>
      <c r="D180" s="2" t="s">
        <v>6</v>
      </c>
      <c r="E180" s="2" t="s">
        <v>7</v>
      </c>
      <c r="F180" s="8">
        <f aca="true" t="shared" si="11" ref="F180:F192">G180+G180*0.03</f>
        <v>61.8</v>
      </c>
      <c r="G180" s="2">
        <v>60</v>
      </c>
      <c r="H180" s="88" t="s">
        <v>120</v>
      </c>
      <c r="I180" s="6"/>
    </row>
    <row r="181" spans="1:9" ht="16.5" customHeight="1">
      <c r="A181" s="98"/>
      <c r="B181" s="98"/>
      <c r="C181" s="2" t="s">
        <v>8</v>
      </c>
      <c r="D181" s="2" t="s">
        <v>9</v>
      </c>
      <c r="E181" s="2" t="s">
        <v>2</v>
      </c>
      <c r="F181" s="8">
        <f t="shared" si="11"/>
        <v>61.8</v>
      </c>
      <c r="G181" s="2">
        <v>60</v>
      </c>
      <c r="H181" s="88" t="s">
        <v>119</v>
      </c>
      <c r="I181" s="6"/>
    </row>
    <row r="182" spans="1:9" ht="15" customHeight="1">
      <c r="A182" s="98"/>
      <c r="B182" s="98"/>
      <c r="C182" s="2" t="s">
        <v>10</v>
      </c>
      <c r="D182" s="2" t="s">
        <v>43</v>
      </c>
      <c r="E182" s="2" t="s">
        <v>2</v>
      </c>
      <c r="F182" s="8">
        <f t="shared" si="11"/>
        <v>66.95</v>
      </c>
      <c r="G182" s="2">
        <v>65</v>
      </c>
      <c r="H182" s="88" t="s">
        <v>119</v>
      </c>
      <c r="I182" s="6"/>
    </row>
    <row r="183" spans="1:9" ht="21" customHeight="1">
      <c r="A183" s="98"/>
      <c r="B183" s="98"/>
      <c r="C183" s="2" t="s">
        <v>11</v>
      </c>
      <c r="D183" s="2" t="s">
        <v>12</v>
      </c>
      <c r="E183" s="2" t="s">
        <v>2</v>
      </c>
      <c r="F183" s="8">
        <f t="shared" si="11"/>
        <v>92.7</v>
      </c>
      <c r="G183" s="2">
        <v>90</v>
      </c>
      <c r="H183" s="88" t="s">
        <v>119</v>
      </c>
      <c r="I183" s="6"/>
    </row>
    <row r="184" spans="1:9" ht="21" customHeight="1">
      <c r="A184" s="98"/>
      <c r="B184" s="98"/>
      <c r="C184" s="2" t="s">
        <v>13</v>
      </c>
      <c r="D184" s="2" t="s">
        <v>14</v>
      </c>
      <c r="E184" s="2" t="s">
        <v>2</v>
      </c>
      <c r="F184" s="8">
        <f t="shared" si="11"/>
        <v>92.7</v>
      </c>
      <c r="G184" s="2">
        <v>90</v>
      </c>
      <c r="H184" s="88" t="s">
        <v>119</v>
      </c>
      <c r="I184" s="6"/>
    </row>
    <row r="185" spans="1:9" ht="21" customHeight="1">
      <c r="A185" s="98"/>
      <c r="B185" s="98"/>
      <c r="C185" s="2" t="s">
        <v>15</v>
      </c>
      <c r="D185" s="2" t="s">
        <v>6</v>
      </c>
      <c r="E185" s="2" t="s">
        <v>2</v>
      </c>
      <c r="F185" s="8">
        <f t="shared" si="11"/>
        <v>92.7</v>
      </c>
      <c r="G185" s="2">
        <v>90</v>
      </c>
      <c r="H185" s="88" t="s">
        <v>119</v>
      </c>
      <c r="I185" s="6"/>
    </row>
    <row r="186" spans="1:9" ht="21" customHeight="1">
      <c r="A186" s="98"/>
      <c r="B186" s="98"/>
      <c r="C186" s="2" t="s">
        <v>16</v>
      </c>
      <c r="D186" s="2" t="s">
        <v>17</v>
      </c>
      <c r="E186" s="2" t="s">
        <v>2</v>
      </c>
      <c r="F186" s="8">
        <f t="shared" si="11"/>
        <v>72.1</v>
      </c>
      <c r="G186" s="2">
        <v>70</v>
      </c>
      <c r="H186" s="88" t="s">
        <v>119</v>
      </c>
      <c r="I186" s="6"/>
    </row>
    <row r="187" spans="1:9" ht="21.75" customHeight="1">
      <c r="A187" s="98"/>
      <c r="B187" s="98"/>
      <c r="C187" s="2" t="s">
        <v>18</v>
      </c>
      <c r="D187" s="2" t="s">
        <v>12</v>
      </c>
      <c r="E187" s="2" t="s">
        <v>7</v>
      </c>
      <c r="F187" s="8">
        <f t="shared" si="11"/>
        <v>92.7</v>
      </c>
      <c r="G187" s="2">
        <v>90</v>
      </c>
      <c r="H187" s="88" t="s">
        <v>119</v>
      </c>
      <c r="I187" s="6"/>
    </row>
    <row r="188" spans="1:9" ht="23.25" customHeight="1">
      <c r="A188" s="98"/>
      <c r="B188" s="98"/>
      <c r="C188" s="2" t="s">
        <v>19</v>
      </c>
      <c r="D188" s="2" t="s">
        <v>14</v>
      </c>
      <c r="E188" s="2" t="s">
        <v>7</v>
      </c>
      <c r="F188" s="8">
        <f t="shared" si="11"/>
        <v>92.7</v>
      </c>
      <c r="G188" s="2">
        <v>90</v>
      </c>
      <c r="H188" s="88" t="s">
        <v>119</v>
      </c>
      <c r="I188" s="6"/>
    </row>
    <row r="189" spans="1:9" ht="24" customHeight="1">
      <c r="A189" s="98"/>
      <c r="B189" s="98"/>
      <c r="C189" s="2" t="s">
        <v>20</v>
      </c>
      <c r="D189" s="2" t="s">
        <v>21</v>
      </c>
      <c r="E189" s="2" t="s">
        <v>7</v>
      </c>
      <c r="F189" s="8">
        <f t="shared" si="11"/>
        <v>92.7</v>
      </c>
      <c r="G189" s="2">
        <v>90</v>
      </c>
      <c r="H189" s="88" t="s">
        <v>119</v>
      </c>
      <c r="I189" s="6"/>
    </row>
    <row r="190" spans="1:9" ht="24" customHeight="1">
      <c r="A190" s="98"/>
      <c r="B190" s="98"/>
      <c r="C190" s="2" t="s">
        <v>22</v>
      </c>
      <c r="D190" s="2" t="s">
        <v>23</v>
      </c>
      <c r="E190" s="2" t="s">
        <v>7</v>
      </c>
      <c r="F190" s="8">
        <f t="shared" si="11"/>
        <v>92.7</v>
      </c>
      <c r="G190" s="2">
        <v>90</v>
      </c>
      <c r="H190" s="88" t="s">
        <v>119</v>
      </c>
      <c r="I190" s="6"/>
    </row>
    <row r="191" spans="1:9" ht="22.5" customHeight="1">
      <c r="A191" s="98"/>
      <c r="B191" s="98"/>
      <c r="C191" s="2" t="s">
        <v>24</v>
      </c>
      <c r="D191" s="2" t="s">
        <v>9</v>
      </c>
      <c r="E191" s="2" t="s">
        <v>2</v>
      </c>
      <c r="F191" s="8">
        <f t="shared" si="11"/>
        <v>72.1</v>
      </c>
      <c r="G191" s="2">
        <v>70</v>
      </c>
      <c r="H191" s="88" t="s">
        <v>119</v>
      </c>
      <c r="I191" s="6"/>
    </row>
    <row r="192" spans="1:9" ht="24.75" customHeight="1">
      <c r="A192" s="98"/>
      <c r="B192" s="98"/>
      <c r="C192" s="2" t="s">
        <v>25</v>
      </c>
      <c r="D192" s="2" t="s">
        <v>43</v>
      </c>
      <c r="E192" s="2" t="s">
        <v>2</v>
      </c>
      <c r="F192" s="8">
        <f t="shared" si="11"/>
        <v>77.25</v>
      </c>
      <c r="G192" s="2">
        <v>75</v>
      </c>
      <c r="H192" s="88" t="s">
        <v>119</v>
      </c>
      <c r="I192" s="6"/>
    </row>
    <row r="193" spans="1:9" s="14" customFormat="1" ht="17.25" customHeight="1">
      <c r="A193" s="98">
        <v>10</v>
      </c>
      <c r="B193" s="98" t="s">
        <v>57</v>
      </c>
      <c r="C193" s="51" t="s">
        <v>0</v>
      </c>
      <c r="D193" s="51" t="s">
        <v>1</v>
      </c>
      <c r="E193" s="2" t="s">
        <v>2</v>
      </c>
      <c r="F193" s="149">
        <f>G193+G193*0.03</f>
        <v>103</v>
      </c>
      <c r="G193" s="2">
        <v>100</v>
      </c>
      <c r="H193" s="2" t="s">
        <v>159</v>
      </c>
      <c r="I193" s="6" t="s">
        <v>59</v>
      </c>
    </row>
    <row r="194" spans="1:9" s="14" customFormat="1" ht="18.75" customHeight="1">
      <c r="A194" s="98"/>
      <c r="B194" s="98"/>
      <c r="C194" s="51" t="s">
        <v>42</v>
      </c>
      <c r="D194" s="6" t="s">
        <v>121</v>
      </c>
      <c r="E194" s="2" t="s">
        <v>2</v>
      </c>
      <c r="F194" s="149">
        <f>G194+G194*0.03</f>
        <v>97.85</v>
      </c>
      <c r="G194" s="2">
        <v>95</v>
      </c>
      <c r="H194" s="2" t="s">
        <v>122</v>
      </c>
      <c r="I194" s="31"/>
    </row>
    <row r="195" spans="1:9" s="14" customFormat="1" ht="18.75" customHeight="1">
      <c r="A195" s="98"/>
      <c r="B195" s="98"/>
      <c r="C195" s="2" t="s">
        <v>3</v>
      </c>
      <c r="D195" s="2" t="s">
        <v>4</v>
      </c>
      <c r="E195" s="2" t="s">
        <v>2</v>
      </c>
      <c r="F195" s="2"/>
      <c r="G195" s="2"/>
      <c r="H195" s="2"/>
      <c r="I195" s="2"/>
    </row>
    <row r="196" spans="1:9" s="14" customFormat="1" ht="18.75" customHeight="1">
      <c r="A196" s="98"/>
      <c r="B196" s="98"/>
      <c r="C196" s="2" t="s">
        <v>5</v>
      </c>
      <c r="D196" s="2" t="s">
        <v>6</v>
      </c>
      <c r="E196" s="2" t="s">
        <v>7</v>
      </c>
      <c r="F196" s="2"/>
      <c r="G196" s="2"/>
      <c r="H196" s="2"/>
      <c r="I196" s="2"/>
    </row>
    <row r="197" spans="1:9" s="14" customFormat="1" ht="18.75" customHeight="1">
      <c r="A197" s="98"/>
      <c r="B197" s="98"/>
      <c r="C197" s="51" t="s">
        <v>8</v>
      </c>
      <c r="D197" s="51" t="s">
        <v>9</v>
      </c>
      <c r="E197" s="2" t="s">
        <v>2</v>
      </c>
      <c r="F197" s="149"/>
      <c r="G197" s="2"/>
      <c r="H197" s="2"/>
      <c r="I197" s="2"/>
    </row>
    <row r="198" spans="1:9" s="14" customFormat="1" ht="18.75" customHeight="1">
      <c r="A198" s="98"/>
      <c r="B198" s="98"/>
      <c r="C198" s="2" t="s">
        <v>10</v>
      </c>
      <c r="D198" s="2" t="s">
        <v>43</v>
      </c>
      <c r="E198" s="2" t="s">
        <v>2</v>
      </c>
      <c r="F198" s="2"/>
      <c r="G198" s="2"/>
      <c r="H198" s="2"/>
      <c r="I198" s="2"/>
    </row>
    <row r="199" spans="1:9" s="14" customFormat="1" ht="23.25" customHeight="1">
      <c r="A199" s="98"/>
      <c r="B199" s="98"/>
      <c r="C199" s="51" t="s">
        <v>11</v>
      </c>
      <c r="D199" s="51" t="s">
        <v>12</v>
      </c>
      <c r="E199" s="2" t="s">
        <v>2</v>
      </c>
      <c r="F199" s="149">
        <f>G199+G199*0.03</f>
        <v>87.55</v>
      </c>
      <c r="G199" s="2">
        <v>85</v>
      </c>
      <c r="H199" s="2" t="s">
        <v>122</v>
      </c>
      <c r="I199" s="6"/>
    </row>
    <row r="200" spans="1:9" s="14" customFormat="1" ht="22.5" customHeight="1">
      <c r="A200" s="98"/>
      <c r="B200" s="98"/>
      <c r="C200" s="51" t="s">
        <v>13</v>
      </c>
      <c r="D200" s="51" t="s">
        <v>14</v>
      </c>
      <c r="E200" s="2" t="s">
        <v>2</v>
      </c>
      <c r="F200" s="149">
        <f>G200+G200*0.03</f>
        <v>87.55</v>
      </c>
      <c r="G200" s="2">
        <v>85</v>
      </c>
      <c r="H200" s="2" t="s">
        <v>122</v>
      </c>
      <c r="I200" s="6"/>
    </row>
    <row r="201" spans="1:9" s="14" customFormat="1" ht="18.75" customHeight="1">
      <c r="A201" s="98"/>
      <c r="B201" s="98"/>
      <c r="C201" s="51" t="s">
        <v>15</v>
      </c>
      <c r="D201" s="51" t="s">
        <v>6</v>
      </c>
      <c r="E201" s="2" t="s">
        <v>2</v>
      </c>
      <c r="F201" s="149">
        <f>G201+G201*0.03</f>
        <v>87.55</v>
      </c>
      <c r="G201" s="2">
        <v>85</v>
      </c>
      <c r="H201" s="2" t="s">
        <v>122</v>
      </c>
      <c r="I201" s="6"/>
    </row>
    <row r="202" spans="1:9" s="14" customFormat="1" ht="19.5" customHeight="1">
      <c r="A202" s="98"/>
      <c r="B202" s="98"/>
      <c r="C202" s="2" t="s">
        <v>16</v>
      </c>
      <c r="D202" s="2" t="s">
        <v>17</v>
      </c>
      <c r="E202" s="2" t="s">
        <v>2</v>
      </c>
      <c r="F202" s="149"/>
      <c r="G202" s="2"/>
      <c r="H202" s="2"/>
      <c r="I202" s="2"/>
    </row>
    <row r="203" spans="1:9" s="14" customFormat="1" ht="19.5" customHeight="1">
      <c r="A203" s="98"/>
      <c r="B203" s="98"/>
      <c r="C203" s="2" t="s">
        <v>18</v>
      </c>
      <c r="D203" s="2" t="s">
        <v>12</v>
      </c>
      <c r="E203" s="2" t="s">
        <v>7</v>
      </c>
      <c r="F203" s="2"/>
      <c r="G203" s="2"/>
      <c r="H203" s="2"/>
      <c r="I203" s="2"/>
    </row>
    <row r="204" spans="1:9" s="14" customFormat="1" ht="19.5" customHeight="1">
      <c r="A204" s="98"/>
      <c r="B204" s="98"/>
      <c r="C204" s="2" t="s">
        <v>19</v>
      </c>
      <c r="D204" s="2" t="s">
        <v>14</v>
      </c>
      <c r="E204" s="2" t="s">
        <v>7</v>
      </c>
      <c r="F204" s="2"/>
      <c r="G204" s="2"/>
      <c r="H204" s="2"/>
      <c r="I204" s="2"/>
    </row>
    <row r="205" spans="1:9" s="14" customFormat="1" ht="19.5" customHeight="1">
      <c r="A205" s="98"/>
      <c r="B205" s="98"/>
      <c r="C205" s="51" t="s">
        <v>20</v>
      </c>
      <c r="D205" s="51" t="s">
        <v>21</v>
      </c>
      <c r="E205" s="2" t="s">
        <v>2</v>
      </c>
      <c r="F205" s="149">
        <f>G205+G205*0.03</f>
        <v>87.55</v>
      </c>
      <c r="G205" s="2">
        <v>85</v>
      </c>
      <c r="H205" s="2" t="s">
        <v>122</v>
      </c>
      <c r="I205" s="6"/>
    </row>
    <row r="206" spans="1:9" s="14" customFormat="1" ht="19.5" customHeight="1">
      <c r="A206" s="98"/>
      <c r="B206" s="98"/>
      <c r="C206" s="51" t="s">
        <v>22</v>
      </c>
      <c r="D206" s="51" t="s">
        <v>23</v>
      </c>
      <c r="E206" s="2" t="s">
        <v>2</v>
      </c>
      <c r="F206" s="149">
        <f>G206+G206*0.03</f>
        <v>87.55</v>
      </c>
      <c r="G206" s="2">
        <v>85</v>
      </c>
      <c r="H206" s="2" t="s">
        <v>122</v>
      </c>
      <c r="I206" s="6"/>
    </row>
    <row r="207" spans="1:9" s="14" customFormat="1" ht="19.5" customHeight="1">
      <c r="A207" s="98"/>
      <c r="B207" s="98"/>
      <c r="C207" s="2" t="s">
        <v>24</v>
      </c>
      <c r="D207" s="2" t="s">
        <v>9</v>
      </c>
      <c r="E207" s="2" t="s">
        <v>2</v>
      </c>
      <c r="F207" s="150"/>
      <c r="G207" s="150"/>
      <c r="H207" s="2"/>
      <c r="I207" s="2"/>
    </row>
    <row r="208" spans="1:9" s="14" customFormat="1" ht="19.5" customHeight="1">
      <c r="A208" s="98"/>
      <c r="B208" s="98"/>
      <c r="C208" s="2" t="s">
        <v>25</v>
      </c>
      <c r="D208" s="2" t="s">
        <v>43</v>
      </c>
      <c r="E208" s="2" t="s">
        <v>2</v>
      </c>
      <c r="F208" s="150"/>
      <c r="G208" s="150"/>
      <c r="H208" s="2"/>
      <c r="I208" s="2"/>
    </row>
    <row r="209" spans="1:9" s="14" customFormat="1" ht="19.5" customHeight="1">
      <c r="A209" s="98"/>
      <c r="B209" s="98"/>
      <c r="C209" s="2" t="s">
        <v>26</v>
      </c>
      <c r="D209" s="2" t="s">
        <v>43</v>
      </c>
      <c r="E209" s="2" t="s">
        <v>2</v>
      </c>
      <c r="F209" s="150"/>
      <c r="G209" s="150"/>
      <c r="H209" s="2"/>
      <c r="I209" s="2"/>
    </row>
    <row r="210" spans="1:9" s="14" customFormat="1" ht="19.5" customHeight="1">
      <c r="A210" s="98"/>
      <c r="B210" s="98"/>
      <c r="C210" s="2" t="s">
        <v>27</v>
      </c>
      <c r="D210" s="2" t="s">
        <v>43</v>
      </c>
      <c r="E210" s="2" t="s">
        <v>2</v>
      </c>
      <c r="F210" s="150"/>
      <c r="G210" s="150"/>
      <c r="H210" s="2"/>
      <c r="I210" s="2"/>
    </row>
    <row r="211" spans="1:9" ht="21.75" customHeight="1">
      <c r="A211" s="98">
        <v>11</v>
      </c>
      <c r="B211" s="99" t="s">
        <v>487</v>
      </c>
      <c r="C211" s="23" t="s">
        <v>123</v>
      </c>
      <c r="D211" s="34" t="s">
        <v>1</v>
      </c>
      <c r="E211" s="19" t="s">
        <v>44</v>
      </c>
      <c r="F211" s="8">
        <f>G211*1.03</f>
        <v>92.7</v>
      </c>
      <c r="G211" s="20">
        <v>90</v>
      </c>
      <c r="H211" s="94" t="s">
        <v>53</v>
      </c>
      <c r="I211" s="50"/>
    </row>
    <row r="212" spans="1:9" ht="21.75" customHeight="1">
      <c r="A212" s="98"/>
      <c r="B212" s="99"/>
      <c r="C212" s="23" t="s">
        <v>123</v>
      </c>
      <c r="D212" s="34" t="s">
        <v>1</v>
      </c>
      <c r="E212" s="19" t="s">
        <v>44</v>
      </c>
      <c r="F212" s="8">
        <f>G212*1.03</f>
        <v>103</v>
      </c>
      <c r="G212" s="95">
        <v>100</v>
      </c>
      <c r="H212" s="94" t="s">
        <v>124</v>
      </c>
      <c r="I212" s="50"/>
    </row>
    <row r="213" spans="1:9" ht="21.75" customHeight="1">
      <c r="A213" s="98"/>
      <c r="B213" s="99"/>
      <c r="C213" s="23" t="s">
        <v>123</v>
      </c>
      <c r="D213" s="34" t="s">
        <v>1</v>
      </c>
      <c r="E213" s="19" t="s">
        <v>44</v>
      </c>
      <c r="F213" s="8">
        <f>G213*1.03</f>
        <v>97.85000000000001</v>
      </c>
      <c r="G213" s="95">
        <v>95</v>
      </c>
      <c r="H213" s="94" t="s">
        <v>125</v>
      </c>
      <c r="I213" s="50"/>
    </row>
    <row r="214" spans="1:9" ht="21.75" customHeight="1">
      <c r="A214" s="98"/>
      <c r="B214" s="99"/>
      <c r="C214" s="23" t="s">
        <v>56</v>
      </c>
      <c r="D214" s="34" t="s">
        <v>1</v>
      </c>
      <c r="E214" s="19" t="s">
        <v>44</v>
      </c>
      <c r="F214" s="8">
        <f>G214*1.03</f>
        <v>139.05</v>
      </c>
      <c r="G214" s="95">
        <v>135</v>
      </c>
      <c r="H214" s="94"/>
      <c r="I214" s="50"/>
    </row>
    <row r="215" spans="1:9" ht="21.75" customHeight="1">
      <c r="A215" s="98"/>
      <c r="B215" s="99"/>
      <c r="C215" s="19" t="s">
        <v>126</v>
      </c>
      <c r="D215" s="19" t="s">
        <v>127</v>
      </c>
      <c r="E215" s="19" t="s">
        <v>44</v>
      </c>
      <c r="F215" s="8" t="s">
        <v>128</v>
      </c>
      <c r="G215" s="94" t="s">
        <v>52</v>
      </c>
      <c r="H215" s="94" t="s">
        <v>455</v>
      </c>
      <c r="I215" s="50"/>
    </row>
    <row r="216" spans="1:9" ht="21.75" customHeight="1">
      <c r="A216" s="98"/>
      <c r="B216" s="99"/>
      <c r="C216" s="19" t="s">
        <v>129</v>
      </c>
      <c r="D216" s="19" t="s">
        <v>130</v>
      </c>
      <c r="E216" s="19" t="s">
        <v>131</v>
      </c>
      <c r="F216" s="8" t="s">
        <v>128</v>
      </c>
      <c r="G216" s="94" t="s">
        <v>52</v>
      </c>
      <c r="H216" s="94" t="s">
        <v>52</v>
      </c>
      <c r="I216" s="50"/>
    </row>
    <row r="217" spans="1:9" ht="21.75" customHeight="1">
      <c r="A217" s="98"/>
      <c r="B217" s="99"/>
      <c r="C217" s="19" t="s">
        <v>132</v>
      </c>
      <c r="D217" s="19" t="s">
        <v>133</v>
      </c>
      <c r="E217" s="19" t="s">
        <v>44</v>
      </c>
      <c r="F217" s="8">
        <f>G217*1.03</f>
        <v>56.65</v>
      </c>
      <c r="G217" s="94">
        <v>55</v>
      </c>
      <c r="H217" s="94" t="s">
        <v>134</v>
      </c>
      <c r="I217" s="50"/>
    </row>
    <row r="218" spans="1:9" ht="21.75" customHeight="1">
      <c r="A218" s="98"/>
      <c r="B218" s="99"/>
      <c r="C218" s="19" t="s">
        <v>132</v>
      </c>
      <c r="D218" s="19" t="s">
        <v>133</v>
      </c>
      <c r="E218" s="19" t="s">
        <v>44</v>
      </c>
      <c r="F218" s="8">
        <f aca="true" t="shared" si="12" ref="F218:F224">G218*1.03</f>
        <v>61.800000000000004</v>
      </c>
      <c r="G218" s="96">
        <v>60</v>
      </c>
      <c r="H218" s="94" t="s">
        <v>124</v>
      </c>
      <c r="I218" s="50"/>
    </row>
    <row r="219" spans="1:9" ht="21.75" customHeight="1">
      <c r="A219" s="98"/>
      <c r="B219" s="99"/>
      <c r="C219" s="19" t="s">
        <v>135</v>
      </c>
      <c r="D219" s="19" t="s">
        <v>136</v>
      </c>
      <c r="E219" s="19" t="s">
        <v>44</v>
      </c>
      <c r="F219" s="8">
        <f t="shared" si="12"/>
        <v>77.25</v>
      </c>
      <c r="G219" s="96">
        <v>75</v>
      </c>
      <c r="H219" s="94" t="s">
        <v>134</v>
      </c>
      <c r="I219" s="50"/>
    </row>
    <row r="220" spans="1:9" ht="21.75" customHeight="1">
      <c r="A220" s="98"/>
      <c r="B220" s="99"/>
      <c r="C220" s="19" t="s">
        <v>135</v>
      </c>
      <c r="D220" s="19" t="s">
        <v>136</v>
      </c>
      <c r="E220" s="19" t="s">
        <v>44</v>
      </c>
      <c r="F220" s="8">
        <f t="shared" si="12"/>
        <v>92.7</v>
      </c>
      <c r="G220" s="96">
        <v>90</v>
      </c>
      <c r="H220" s="94" t="s">
        <v>124</v>
      </c>
      <c r="I220" s="50"/>
    </row>
    <row r="221" spans="1:9" ht="21.75" customHeight="1">
      <c r="A221" s="98"/>
      <c r="B221" s="99"/>
      <c r="C221" s="19" t="s">
        <v>135</v>
      </c>
      <c r="D221" s="19" t="s">
        <v>136</v>
      </c>
      <c r="E221" s="19" t="s">
        <v>44</v>
      </c>
      <c r="F221" s="8">
        <f t="shared" si="12"/>
        <v>82.4</v>
      </c>
      <c r="G221" s="96">
        <v>80</v>
      </c>
      <c r="H221" s="94" t="s">
        <v>125</v>
      </c>
      <c r="I221" s="50"/>
    </row>
    <row r="222" spans="1:9" ht="21.75" customHeight="1">
      <c r="A222" s="98"/>
      <c r="B222" s="99"/>
      <c r="C222" s="19" t="s">
        <v>137</v>
      </c>
      <c r="D222" s="19" t="s">
        <v>138</v>
      </c>
      <c r="E222" s="19" t="s">
        <v>44</v>
      </c>
      <c r="F222" s="94" t="s">
        <v>52</v>
      </c>
      <c r="G222" s="96" t="s">
        <v>52</v>
      </c>
      <c r="H222" s="94" t="s">
        <v>52</v>
      </c>
      <c r="I222" s="50"/>
    </row>
    <row r="223" spans="1:9" ht="21.75" customHeight="1">
      <c r="A223" s="98"/>
      <c r="B223" s="99"/>
      <c r="C223" s="19" t="s">
        <v>139</v>
      </c>
      <c r="D223" s="19" t="s">
        <v>130</v>
      </c>
      <c r="E223" s="19" t="s">
        <v>44</v>
      </c>
      <c r="F223" s="94" t="s">
        <v>52</v>
      </c>
      <c r="G223" s="96" t="s">
        <v>52</v>
      </c>
      <c r="H223" s="94" t="s">
        <v>52</v>
      </c>
      <c r="I223" s="50"/>
    </row>
    <row r="224" spans="1:9" ht="21.75" customHeight="1">
      <c r="A224" s="98"/>
      <c r="B224" s="99"/>
      <c r="C224" s="19" t="s">
        <v>140</v>
      </c>
      <c r="D224" s="19" t="s">
        <v>141</v>
      </c>
      <c r="E224" s="19" t="s">
        <v>44</v>
      </c>
      <c r="F224" s="8">
        <f t="shared" si="12"/>
        <v>77.25</v>
      </c>
      <c r="G224" s="96">
        <v>75</v>
      </c>
      <c r="H224" s="94" t="s">
        <v>134</v>
      </c>
      <c r="I224" s="50"/>
    </row>
    <row r="225" spans="1:9" ht="21.75" customHeight="1">
      <c r="A225" s="98"/>
      <c r="B225" s="99"/>
      <c r="C225" s="9" t="s">
        <v>142</v>
      </c>
      <c r="D225" s="9" t="s">
        <v>136</v>
      </c>
      <c r="E225" s="19" t="s">
        <v>131</v>
      </c>
      <c r="F225" s="94" t="s">
        <v>52</v>
      </c>
      <c r="G225" s="94" t="s">
        <v>52</v>
      </c>
      <c r="H225" s="94" t="s">
        <v>52</v>
      </c>
      <c r="I225" s="50"/>
    </row>
    <row r="226" spans="1:9" ht="21.75" customHeight="1">
      <c r="A226" s="98"/>
      <c r="B226" s="99"/>
      <c r="C226" s="9" t="s">
        <v>143</v>
      </c>
      <c r="D226" s="9" t="s">
        <v>138</v>
      </c>
      <c r="E226" s="19" t="s">
        <v>131</v>
      </c>
      <c r="F226" s="94" t="s">
        <v>52</v>
      </c>
      <c r="G226" s="94" t="s">
        <v>52</v>
      </c>
      <c r="H226" s="94" t="s">
        <v>52</v>
      </c>
      <c r="I226" s="50"/>
    </row>
    <row r="227" spans="1:9" ht="21.75" customHeight="1">
      <c r="A227" s="98"/>
      <c r="B227" s="99"/>
      <c r="C227" s="19" t="s">
        <v>144</v>
      </c>
      <c r="D227" s="19" t="s">
        <v>133</v>
      </c>
      <c r="E227" s="19" t="s">
        <v>131</v>
      </c>
      <c r="F227" s="94" t="s">
        <v>52</v>
      </c>
      <c r="G227" s="94" t="s">
        <v>52</v>
      </c>
      <c r="H227" s="94" t="s">
        <v>52</v>
      </c>
      <c r="I227" s="50"/>
    </row>
    <row r="228" spans="1:9" ht="21.75" customHeight="1">
      <c r="A228" s="98"/>
      <c r="B228" s="99"/>
      <c r="C228" s="19" t="s">
        <v>145</v>
      </c>
      <c r="D228" s="19" t="s">
        <v>133</v>
      </c>
      <c r="E228" s="19" t="s">
        <v>131</v>
      </c>
      <c r="F228" s="94" t="s">
        <v>52</v>
      </c>
      <c r="G228" s="94" t="s">
        <v>52</v>
      </c>
      <c r="H228" s="94" t="s">
        <v>52</v>
      </c>
      <c r="I228" s="50"/>
    </row>
    <row r="229" spans="1:9" ht="21.75" customHeight="1">
      <c r="A229" s="98"/>
      <c r="B229" s="99"/>
      <c r="C229" s="19" t="s">
        <v>146</v>
      </c>
      <c r="D229" s="19" t="s">
        <v>133</v>
      </c>
      <c r="E229" s="19" t="s">
        <v>44</v>
      </c>
      <c r="F229" s="94" t="s">
        <v>52</v>
      </c>
      <c r="G229" s="94" t="s">
        <v>52</v>
      </c>
      <c r="H229" s="94" t="s">
        <v>52</v>
      </c>
      <c r="I229" s="50"/>
    </row>
    <row r="230" spans="1:9" ht="21.75" customHeight="1">
      <c r="A230" s="98"/>
      <c r="B230" s="100"/>
      <c r="C230" s="19" t="s">
        <v>147</v>
      </c>
      <c r="D230" s="19" t="s">
        <v>133</v>
      </c>
      <c r="E230" s="19" t="s">
        <v>44</v>
      </c>
      <c r="F230" s="94" t="s">
        <v>52</v>
      </c>
      <c r="G230" s="94" t="s">
        <v>52</v>
      </c>
      <c r="H230" s="94" t="s">
        <v>52</v>
      </c>
      <c r="I230" s="50"/>
    </row>
    <row r="231" spans="1:9" ht="52.5" customHeight="1">
      <c r="A231" s="97" t="s">
        <v>62</v>
      </c>
      <c r="B231" s="97"/>
      <c r="C231" s="97"/>
      <c r="D231" s="97"/>
      <c r="E231" s="97"/>
      <c r="F231" s="97"/>
      <c r="G231" s="97"/>
      <c r="H231" s="97"/>
      <c r="I231" s="97"/>
    </row>
  </sheetData>
  <sheetProtection/>
  <mergeCells count="28">
    <mergeCell ref="A74:A102"/>
    <mergeCell ref="A103:A120"/>
    <mergeCell ref="B121:B140"/>
    <mergeCell ref="F3:G3"/>
    <mergeCell ref="C3:D3"/>
    <mergeCell ref="A3:B3"/>
    <mergeCell ref="B103:B120"/>
    <mergeCell ref="B74:B102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A231:I231"/>
    <mergeCell ref="A121:A140"/>
    <mergeCell ref="A159:A192"/>
    <mergeCell ref="A211:A230"/>
    <mergeCell ref="B193:B210"/>
    <mergeCell ref="A193:A210"/>
    <mergeCell ref="B211:B230"/>
    <mergeCell ref="B159:B192"/>
    <mergeCell ref="B141:B158"/>
    <mergeCell ref="A141:A158"/>
  </mergeCells>
  <conditionalFormatting sqref="D232:H65536 D218:E226 D217:H217 F224 F218:G223 H219 H215:H216 D215:F216 H222:H230 E227:E228 F225:G230 F202:H202 D159:H159 F143:F210 H175:H210 H117:H121 D105:E121 G121:G128 H106:H111 D135:F141 H93:H103 G58:H58 D123:E132 F105:F132 H123:H132 E57:H57 G83:G110 H88:H91 D76:F91 D93:F103 H60:H74 G63:G80 D58:F74 D161:E210 G138:G216 D143:E159 H135:H163 G40:G49 H52:H55 H40 F22:F47 D22:E56 F50:G56 G14:G37 H1:H7 G1:G11 H14 D7:E20 D1:F4 D5:D6">
    <cfRule type="cellIs" priority="57" dxfId="5" operator="equal" stopIfTrue="1">
      <formula>0</formula>
    </cfRule>
  </conditionalFormatting>
  <conditionalFormatting sqref="A232:IV65536 I227:I230 G218:G221 F224:G224 H220:H221 C221:C230 I217:IV226 C218:D220 E218:F219 C217:G217 H218 E229:E230 D222:D230 E222:E226 H202:I204 I205:I216 H193:H202 H205:H215 H163:H176 C159:G159 B74:B75 A58:A75 A57:IV57 C74:F91 B103:B121 A103:A140 H64:H91 A92:H92 F145:F176 G58:G91 H93:H116 J58:IV216 H145:H158 H58:H61 I58 F60:G61 I64:I65 C21:F37 B58:F73 H121:H141 I4:I39 C93:E216 F93:F143 I52:I55 A38:C56 D38:F38 G50:G56 D40:F56 C5:C20 G21:G47 D7:D20 I70:I201 A1:D4 E1:H20 I1:I2 H21:H56 J1:IV56 G93:G215 F178:F215">
    <cfRule type="cellIs" priority="58" dxfId="0" operator="equal" stopIfTrue="1">
      <formula>0</formula>
    </cfRule>
  </conditionalFormatting>
  <conditionalFormatting sqref="G232:G65536 G217:G221 F147 G121:G128 G83:G110 G63:G80 G138:G215 G40:G47 G50:G58 G1:G11 H6 G14:G37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2"/>
  <sheetViews>
    <sheetView workbookViewId="0" topLeftCell="A201">
      <selection activeCell="N213" sqref="N213"/>
    </sheetView>
  </sheetViews>
  <sheetFormatPr defaultColWidth="9.140625" defaultRowHeight="18" customHeight="1"/>
  <cols>
    <col min="1" max="1" width="5.140625" style="10" customWidth="1"/>
    <col min="2" max="2" width="6.7109375" style="10" customWidth="1"/>
    <col min="3" max="3" width="21.28125" style="10" customWidth="1"/>
    <col min="4" max="4" width="46.421875" style="10" customWidth="1"/>
    <col min="5" max="5" width="5.28125" style="10" customWidth="1"/>
    <col min="6" max="6" width="9.7109375" style="11" customWidth="1"/>
    <col min="7" max="7" width="9.421875" style="11" customWidth="1"/>
    <col min="8" max="8" width="16.28125" style="11" customWidth="1"/>
    <col min="9" max="9" width="10.140625" style="12" customWidth="1"/>
    <col min="10" max="16384" width="9.140625" style="10" customWidth="1"/>
  </cols>
  <sheetData>
    <row r="1" spans="1:9" s="3" customFormat="1" ht="18" customHeight="1">
      <c r="A1" s="1" t="s">
        <v>376</v>
      </c>
      <c r="F1" s="4"/>
      <c r="G1" s="4"/>
      <c r="H1" s="4"/>
      <c r="I1" s="5"/>
    </row>
    <row r="2" spans="1:10" s="3" customFormat="1" ht="18" customHeight="1">
      <c r="A2" s="101" t="s">
        <v>377</v>
      </c>
      <c r="B2" s="101"/>
      <c r="C2" s="101"/>
      <c r="D2" s="101"/>
      <c r="E2" s="101"/>
      <c r="F2" s="101"/>
      <c r="G2" s="101"/>
      <c r="H2" s="101"/>
      <c r="I2" s="101"/>
      <c r="J2" s="35"/>
    </row>
    <row r="3" spans="1:9" s="3" customFormat="1" ht="18" customHeight="1">
      <c r="A3" s="3" t="s">
        <v>378</v>
      </c>
      <c r="C3" s="3" t="s">
        <v>379</v>
      </c>
      <c r="F3" s="4"/>
      <c r="G3" s="117" t="s">
        <v>380</v>
      </c>
      <c r="H3" s="117"/>
      <c r="I3" s="117"/>
    </row>
    <row r="4" spans="1:9" s="16" customFormat="1" ht="34.5" customHeight="1">
      <c r="A4" s="2" t="s">
        <v>33</v>
      </c>
      <c r="B4" s="6" t="s">
        <v>34</v>
      </c>
      <c r="C4" s="2" t="s">
        <v>35</v>
      </c>
      <c r="D4" s="2" t="s">
        <v>160</v>
      </c>
      <c r="E4" s="2" t="s">
        <v>37</v>
      </c>
      <c r="F4" s="7" t="s">
        <v>161</v>
      </c>
      <c r="G4" s="7" t="s">
        <v>162</v>
      </c>
      <c r="H4" s="7" t="s">
        <v>163</v>
      </c>
      <c r="I4" s="6" t="s">
        <v>41</v>
      </c>
    </row>
    <row r="5" spans="1:9" s="16" customFormat="1" ht="24" customHeight="1">
      <c r="A5" s="98">
        <v>1</v>
      </c>
      <c r="B5" s="103" t="s">
        <v>360</v>
      </c>
      <c r="C5" s="37" t="s">
        <v>326</v>
      </c>
      <c r="D5" s="40" t="s">
        <v>327</v>
      </c>
      <c r="E5" s="40" t="s">
        <v>44</v>
      </c>
      <c r="F5" s="40">
        <f>G5+G5*0.03</f>
        <v>267.8</v>
      </c>
      <c r="G5" s="40">
        <v>260</v>
      </c>
      <c r="H5" s="127" t="s">
        <v>328</v>
      </c>
      <c r="I5" s="113"/>
    </row>
    <row r="6" spans="1:9" s="16" customFormat="1" ht="24" customHeight="1">
      <c r="A6" s="98"/>
      <c r="B6" s="103"/>
      <c r="C6" s="37" t="s">
        <v>326</v>
      </c>
      <c r="D6" s="40" t="s">
        <v>329</v>
      </c>
      <c r="E6" s="40" t="s">
        <v>44</v>
      </c>
      <c r="F6" s="40">
        <f aca="true" t="shared" si="0" ref="F6:F12">G6+G6*0.03</f>
        <v>288.4</v>
      </c>
      <c r="G6" s="40">
        <v>280</v>
      </c>
      <c r="H6" s="128"/>
      <c r="I6" s="114"/>
    </row>
    <row r="7" spans="1:9" s="16" customFormat="1" ht="24" customHeight="1">
      <c r="A7" s="98"/>
      <c r="B7" s="103"/>
      <c r="C7" s="37" t="s">
        <v>326</v>
      </c>
      <c r="D7" s="40" t="s">
        <v>330</v>
      </c>
      <c r="E7" s="40" t="s">
        <v>44</v>
      </c>
      <c r="F7" s="40">
        <f t="shared" si="0"/>
        <v>309</v>
      </c>
      <c r="G7" s="40">
        <v>300</v>
      </c>
      <c r="H7" s="128"/>
      <c r="I7" s="114"/>
    </row>
    <row r="8" spans="1:9" s="16" customFormat="1" ht="24" customHeight="1">
      <c r="A8" s="98"/>
      <c r="B8" s="103"/>
      <c r="C8" s="37" t="s">
        <v>326</v>
      </c>
      <c r="D8" s="40" t="s">
        <v>331</v>
      </c>
      <c r="E8" s="40" t="s">
        <v>44</v>
      </c>
      <c r="F8" s="40">
        <f t="shared" si="0"/>
        <v>329.6</v>
      </c>
      <c r="G8" s="40">
        <v>320</v>
      </c>
      <c r="H8" s="128"/>
      <c r="I8" s="114"/>
    </row>
    <row r="9" spans="1:9" s="16" customFormat="1" ht="24" customHeight="1">
      <c r="A9" s="98"/>
      <c r="B9" s="103"/>
      <c r="C9" s="37" t="s">
        <v>326</v>
      </c>
      <c r="D9" s="40" t="s">
        <v>332</v>
      </c>
      <c r="E9" s="40" t="s">
        <v>44</v>
      </c>
      <c r="F9" s="40">
        <f t="shared" si="0"/>
        <v>350.2</v>
      </c>
      <c r="G9" s="40">
        <v>340</v>
      </c>
      <c r="H9" s="128"/>
      <c r="I9" s="114"/>
    </row>
    <row r="10" spans="1:9" s="16" customFormat="1" ht="24" customHeight="1">
      <c r="A10" s="98"/>
      <c r="B10" s="103"/>
      <c r="C10" s="37" t="s">
        <v>326</v>
      </c>
      <c r="D10" s="40" t="s">
        <v>333</v>
      </c>
      <c r="E10" s="40" t="s">
        <v>44</v>
      </c>
      <c r="F10" s="40">
        <f t="shared" si="0"/>
        <v>370.8</v>
      </c>
      <c r="G10" s="40">
        <v>360</v>
      </c>
      <c r="H10" s="128"/>
      <c r="I10" s="114"/>
    </row>
    <row r="11" spans="1:9" s="16" customFormat="1" ht="24" customHeight="1">
      <c r="A11" s="98"/>
      <c r="B11" s="103"/>
      <c r="C11" s="37" t="s">
        <v>326</v>
      </c>
      <c r="D11" s="40" t="s">
        <v>334</v>
      </c>
      <c r="E11" s="40" t="s">
        <v>44</v>
      </c>
      <c r="F11" s="40">
        <f t="shared" si="0"/>
        <v>267.8</v>
      </c>
      <c r="G11" s="40">
        <v>260</v>
      </c>
      <c r="H11" s="128"/>
      <c r="I11" s="114"/>
    </row>
    <row r="12" spans="1:9" s="16" customFormat="1" ht="24" customHeight="1">
      <c r="A12" s="98"/>
      <c r="B12" s="103"/>
      <c r="C12" s="37" t="s">
        <v>326</v>
      </c>
      <c r="D12" s="40" t="s">
        <v>335</v>
      </c>
      <c r="E12" s="40" t="s">
        <v>44</v>
      </c>
      <c r="F12" s="40">
        <f t="shared" si="0"/>
        <v>288.4</v>
      </c>
      <c r="G12" s="40">
        <v>280</v>
      </c>
      <c r="H12" s="129"/>
      <c r="I12" s="115"/>
    </row>
    <row r="13" spans="1:9" s="16" customFormat="1" ht="19.5" customHeight="1">
      <c r="A13" s="98"/>
      <c r="B13" s="103"/>
      <c r="C13" s="34" t="s">
        <v>172</v>
      </c>
      <c r="D13" s="39" t="s">
        <v>164</v>
      </c>
      <c r="E13" s="40" t="s">
        <v>44</v>
      </c>
      <c r="F13" s="40">
        <f>G13+G13*0.13</f>
        <v>1446.4</v>
      </c>
      <c r="G13" s="38">
        <v>1280</v>
      </c>
      <c r="H13" s="54" t="s">
        <v>336</v>
      </c>
      <c r="I13" s="130"/>
    </row>
    <row r="14" spans="1:9" s="16" customFormat="1" ht="19.5" customHeight="1">
      <c r="A14" s="98"/>
      <c r="B14" s="103"/>
      <c r="C14" s="34" t="s">
        <v>165</v>
      </c>
      <c r="D14" s="39" t="s">
        <v>164</v>
      </c>
      <c r="E14" s="40" t="s">
        <v>44</v>
      </c>
      <c r="F14" s="40">
        <f aca="true" t="shared" si="1" ref="F14:F23">G14+G14*0.13</f>
        <v>1323.23</v>
      </c>
      <c r="G14" s="38">
        <v>1171</v>
      </c>
      <c r="H14" s="55"/>
      <c r="I14" s="130"/>
    </row>
    <row r="15" spans="1:9" s="16" customFormat="1" ht="19.5" customHeight="1">
      <c r="A15" s="98"/>
      <c r="B15" s="103"/>
      <c r="C15" s="34" t="s">
        <v>172</v>
      </c>
      <c r="D15" s="39" t="s">
        <v>166</v>
      </c>
      <c r="E15" s="40" t="s">
        <v>44</v>
      </c>
      <c r="F15" s="40">
        <f t="shared" si="1"/>
        <v>1367.3</v>
      </c>
      <c r="G15" s="38">
        <v>1210</v>
      </c>
      <c r="H15" s="55"/>
      <c r="I15" s="130"/>
    </row>
    <row r="16" spans="1:9" s="16" customFormat="1" ht="19.5" customHeight="1">
      <c r="A16" s="98"/>
      <c r="B16" s="103"/>
      <c r="C16" s="34" t="s">
        <v>165</v>
      </c>
      <c r="D16" s="39" t="s">
        <v>166</v>
      </c>
      <c r="E16" s="40" t="s">
        <v>44</v>
      </c>
      <c r="F16" s="40">
        <f t="shared" si="1"/>
        <v>1215.88</v>
      </c>
      <c r="G16" s="38">
        <v>1076</v>
      </c>
      <c r="H16" s="55"/>
      <c r="I16" s="130"/>
    </row>
    <row r="17" spans="1:9" s="16" customFormat="1" ht="19.5" customHeight="1">
      <c r="A17" s="98"/>
      <c r="B17" s="103"/>
      <c r="C17" s="34" t="s">
        <v>167</v>
      </c>
      <c r="D17" s="39" t="s">
        <v>168</v>
      </c>
      <c r="E17" s="40" t="s">
        <v>44</v>
      </c>
      <c r="F17" s="40">
        <f t="shared" si="1"/>
        <v>1238.48</v>
      </c>
      <c r="G17" s="38">
        <v>1096</v>
      </c>
      <c r="H17" s="55"/>
      <c r="I17" s="130"/>
    </row>
    <row r="18" spans="1:9" s="16" customFormat="1" ht="19.5" customHeight="1">
      <c r="A18" s="98"/>
      <c r="B18" s="103"/>
      <c r="C18" s="34" t="s">
        <v>169</v>
      </c>
      <c r="D18" s="39" t="s">
        <v>168</v>
      </c>
      <c r="E18" s="40" t="s">
        <v>44</v>
      </c>
      <c r="F18" s="40">
        <f t="shared" si="1"/>
        <v>1139.04</v>
      </c>
      <c r="G18" s="38">
        <v>1008</v>
      </c>
      <c r="H18" s="55"/>
      <c r="I18" s="130"/>
    </row>
    <row r="19" spans="1:9" s="16" customFormat="1" ht="19.5" customHeight="1">
      <c r="A19" s="98"/>
      <c r="B19" s="103"/>
      <c r="C19" s="34" t="s">
        <v>167</v>
      </c>
      <c r="D19" s="39" t="s">
        <v>170</v>
      </c>
      <c r="E19" s="40" t="s">
        <v>44</v>
      </c>
      <c r="F19" s="40">
        <f t="shared" si="1"/>
        <v>1227.18</v>
      </c>
      <c r="G19" s="38">
        <v>1086</v>
      </c>
      <c r="H19" s="55"/>
      <c r="I19" s="130"/>
    </row>
    <row r="20" spans="1:9" s="16" customFormat="1" ht="19.5" customHeight="1">
      <c r="A20" s="98"/>
      <c r="B20" s="103"/>
      <c r="C20" s="34" t="s">
        <v>169</v>
      </c>
      <c r="D20" s="39" t="s">
        <v>170</v>
      </c>
      <c r="E20" s="40" t="s">
        <v>44</v>
      </c>
      <c r="F20" s="40">
        <f t="shared" si="1"/>
        <v>960.5</v>
      </c>
      <c r="G20" s="38">
        <v>850</v>
      </c>
      <c r="H20" s="55"/>
      <c r="I20" s="130"/>
    </row>
    <row r="21" spans="1:9" s="16" customFormat="1" ht="19.5" customHeight="1">
      <c r="A21" s="98"/>
      <c r="B21" s="103"/>
      <c r="C21" s="37" t="s">
        <v>171</v>
      </c>
      <c r="D21" s="37" t="s">
        <v>171</v>
      </c>
      <c r="E21" s="40" t="s">
        <v>44</v>
      </c>
      <c r="F21" s="40">
        <f t="shared" si="1"/>
        <v>1670.14</v>
      </c>
      <c r="G21" s="38">
        <v>1478</v>
      </c>
      <c r="H21" s="55"/>
      <c r="I21" s="130"/>
    </row>
    <row r="22" spans="1:9" s="16" customFormat="1" ht="19.5" customHeight="1">
      <c r="A22" s="98"/>
      <c r="B22" s="103"/>
      <c r="C22" s="37" t="s">
        <v>171</v>
      </c>
      <c r="D22" s="37" t="s">
        <v>171</v>
      </c>
      <c r="E22" s="40" t="s">
        <v>44</v>
      </c>
      <c r="F22" s="40">
        <f t="shared" si="1"/>
        <v>1527.76</v>
      </c>
      <c r="G22" s="38">
        <v>1352</v>
      </c>
      <c r="H22" s="55"/>
      <c r="I22" s="130"/>
    </row>
    <row r="23" spans="1:9" s="16" customFormat="1" ht="19.5" customHeight="1">
      <c r="A23" s="98"/>
      <c r="B23" s="103"/>
      <c r="C23" s="37" t="s">
        <v>171</v>
      </c>
      <c r="D23" s="37" t="s">
        <v>171</v>
      </c>
      <c r="E23" s="40" t="s">
        <v>44</v>
      </c>
      <c r="F23" s="40">
        <f t="shared" si="1"/>
        <v>1436.23</v>
      </c>
      <c r="G23" s="38">
        <v>1271</v>
      </c>
      <c r="H23" s="104"/>
      <c r="I23" s="130"/>
    </row>
    <row r="24" spans="1:9" ht="16.5" customHeight="1">
      <c r="A24" s="98">
        <v>2</v>
      </c>
      <c r="B24" s="133" t="s">
        <v>337</v>
      </c>
      <c r="C24" s="41" t="s">
        <v>202</v>
      </c>
      <c r="D24" s="156" t="s">
        <v>203</v>
      </c>
      <c r="E24" s="42" t="s">
        <v>383</v>
      </c>
      <c r="F24" s="17">
        <v>300</v>
      </c>
      <c r="G24" s="38">
        <f>F24*0.97</f>
        <v>291</v>
      </c>
      <c r="H24" s="134" t="s">
        <v>346</v>
      </c>
      <c r="I24" s="135"/>
    </row>
    <row r="25" spans="1:9" ht="16.5" customHeight="1">
      <c r="A25" s="98"/>
      <c r="B25" s="133"/>
      <c r="C25" s="41" t="s">
        <v>202</v>
      </c>
      <c r="D25" s="156" t="s">
        <v>204</v>
      </c>
      <c r="E25" s="42" t="s">
        <v>383</v>
      </c>
      <c r="F25" s="17">
        <v>320</v>
      </c>
      <c r="G25" s="38">
        <f aca="true" t="shared" si="2" ref="G25:G43">F25*0.97</f>
        <v>310.4</v>
      </c>
      <c r="H25" s="134"/>
      <c r="I25" s="136"/>
    </row>
    <row r="26" spans="1:9" ht="16.5" customHeight="1">
      <c r="A26" s="98"/>
      <c r="B26" s="133"/>
      <c r="C26" s="41" t="s">
        <v>202</v>
      </c>
      <c r="D26" s="156" t="s">
        <v>205</v>
      </c>
      <c r="E26" s="42" t="s">
        <v>383</v>
      </c>
      <c r="F26" s="17">
        <v>340</v>
      </c>
      <c r="G26" s="38">
        <f t="shared" si="2"/>
        <v>329.8</v>
      </c>
      <c r="H26" s="134"/>
      <c r="I26" s="136"/>
    </row>
    <row r="27" spans="1:9" ht="16.5" customHeight="1">
      <c r="A27" s="98"/>
      <c r="B27" s="133"/>
      <c r="C27" s="41" t="s">
        <v>202</v>
      </c>
      <c r="D27" s="156" t="s">
        <v>206</v>
      </c>
      <c r="E27" s="42" t="s">
        <v>383</v>
      </c>
      <c r="F27" s="17">
        <v>360</v>
      </c>
      <c r="G27" s="38">
        <f t="shared" si="2"/>
        <v>349.2</v>
      </c>
      <c r="H27" s="134"/>
      <c r="I27" s="136"/>
    </row>
    <row r="28" spans="1:9" ht="16.5" customHeight="1">
      <c r="A28" s="98"/>
      <c r="B28" s="133"/>
      <c r="C28" s="41" t="s">
        <v>202</v>
      </c>
      <c r="D28" s="156" t="s">
        <v>207</v>
      </c>
      <c r="E28" s="42" t="s">
        <v>383</v>
      </c>
      <c r="F28" s="43">
        <v>380</v>
      </c>
      <c r="G28" s="38">
        <f t="shared" si="2"/>
        <v>368.59999999999997</v>
      </c>
      <c r="H28" s="134"/>
      <c r="I28" s="136"/>
    </row>
    <row r="29" spans="1:9" ht="16.5" customHeight="1">
      <c r="A29" s="98"/>
      <c r="B29" s="133"/>
      <c r="C29" s="41" t="s">
        <v>202</v>
      </c>
      <c r="D29" s="156" t="s">
        <v>208</v>
      </c>
      <c r="E29" s="42" t="s">
        <v>383</v>
      </c>
      <c r="F29" s="43">
        <v>400</v>
      </c>
      <c r="G29" s="38">
        <f t="shared" si="2"/>
        <v>388</v>
      </c>
      <c r="H29" s="134"/>
      <c r="I29" s="136"/>
    </row>
    <row r="30" spans="1:9" ht="16.5" customHeight="1">
      <c r="A30" s="98"/>
      <c r="B30" s="133"/>
      <c r="C30" s="41" t="s">
        <v>202</v>
      </c>
      <c r="D30" s="156" t="s">
        <v>209</v>
      </c>
      <c r="E30" s="42" t="s">
        <v>383</v>
      </c>
      <c r="F30" s="43">
        <v>420</v>
      </c>
      <c r="G30" s="38">
        <f t="shared" si="2"/>
        <v>407.4</v>
      </c>
      <c r="H30" s="134"/>
      <c r="I30" s="136"/>
    </row>
    <row r="31" spans="1:9" ht="16.5" customHeight="1">
      <c r="A31" s="98"/>
      <c r="B31" s="133"/>
      <c r="C31" s="41" t="s">
        <v>202</v>
      </c>
      <c r="D31" s="156" t="s">
        <v>210</v>
      </c>
      <c r="E31" s="42" t="s">
        <v>383</v>
      </c>
      <c r="F31" s="43">
        <v>440</v>
      </c>
      <c r="G31" s="38">
        <f t="shared" si="2"/>
        <v>426.8</v>
      </c>
      <c r="H31" s="134"/>
      <c r="I31" s="136"/>
    </row>
    <row r="32" spans="1:9" ht="16.5" customHeight="1">
      <c r="A32" s="98"/>
      <c r="B32" s="133"/>
      <c r="C32" s="41" t="s">
        <v>202</v>
      </c>
      <c r="D32" s="156" t="s">
        <v>211</v>
      </c>
      <c r="E32" s="42" t="s">
        <v>383</v>
      </c>
      <c r="F32" s="44">
        <v>460</v>
      </c>
      <c r="G32" s="38">
        <f t="shared" si="2"/>
        <v>446.2</v>
      </c>
      <c r="H32" s="134"/>
      <c r="I32" s="136"/>
    </row>
    <row r="33" spans="1:9" ht="16.5" customHeight="1">
      <c r="A33" s="98"/>
      <c r="B33" s="133"/>
      <c r="C33" s="41" t="s">
        <v>202</v>
      </c>
      <c r="D33" s="156" t="s">
        <v>212</v>
      </c>
      <c r="E33" s="42" t="s">
        <v>383</v>
      </c>
      <c r="F33" s="44">
        <v>480</v>
      </c>
      <c r="G33" s="38">
        <f t="shared" si="2"/>
        <v>465.59999999999997</v>
      </c>
      <c r="H33" s="134"/>
      <c r="I33" s="136"/>
    </row>
    <row r="34" spans="1:9" ht="15.75" customHeight="1">
      <c r="A34" s="98"/>
      <c r="B34" s="133"/>
      <c r="C34" s="41" t="s">
        <v>181</v>
      </c>
      <c r="D34" s="156" t="s">
        <v>182</v>
      </c>
      <c r="E34" s="42" t="s">
        <v>383</v>
      </c>
      <c r="F34" s="43">
        <v>270</v>
      </c>
      <c r="G34" s="38">
        <f t="shared" si="2"/>
        <v>261.9</v>
      </c>
      <c r="H34" s="134"/>
      <c r="I34" s="136"/>
    </row>
    <row r="35" spans="1:9" ht="15.75" customHeight="1">
      <c r="A35" s="98"/>
      <c r="B35" s="133"/>
      <c r="C35" s="41" t="s">
        <v>181</v>
      </c>
      <c r="D35" s="156" t="s">
        <v>183</v>
      </c>
      <c r="E35" s="42" t="s">
        <v>383</v>
      </c>
      <c r="F35" s="43">
        <v>290</v>
      </c>
      <c r="G35" s="38">
        <f t="shared" si="2"/>
        <v>281.3</v>
      </c>
      <c r="H35" s="134"/>
      <c r="I35" s="136"/>
    </row>
    <row r="36" spans="1:9" ht="15.75" customHeight="1">
      <c r="A36" s="98"/>
      <c r="B36" s="133"/>
      <c r="C36" s="41" t="s">
        <v>181</v>
      </c>
      <c r="D36" s="156" t="s">
        <v>184</v>
      </c>
      <c r="E36" s="42" t="s">
        <v>383</v>
      </c>
      <c r="F36" s="43">
        <v>310</v>
      </c>
      <c r="G36" s="38">
        <f t="shared" si="2"/>
        <v>300.7</v>
      </c>
      <c r="H36" s="134"/>
      <c r="I36" s="136"/>
    </row>
    <row r="37" spans="1:9" ht="15.75" customHeight="1">
      <c r="A37" s="98"/>
      <c r="B37" s="133"/>
      <c r="C37" s="41" t="s">
        <v>181</v>
      </c>
      <c r="D37" s="156" t="s">
        <v>185</v>
      </c>
      <c r="E37" s="42" t="s">
        <v>383</v>
      </c>
      <c r="F37" s="43">
        <v>340</v>
      </c>
      <c r="G37" s="38">
        <f t="shared" si="2"/>
        <v>329.8</v>
      </c>
      <c r="H37" s="134"/>
      <c r="I37" s="136"/>
    </row>
    <row r="38" spans="1:9" ht="15.75" customHeight="1">
      <c r="A38" s="98"/>
      <c r="B38" s="133"/>
      <c r="C38" s="41" t="s">
        <v>181</v>
      </c>
      <c r="D38" s="156" t="s">
        <v>186</v>
      </c>
      <c r="E38" s="42" t="s">
        <v>383</v>
      </c>
      <c r="F38" s="43">
        <v>360</v>
      </c>
      <c r="G38" s="38">
        <f t="shared" si="2"/>
        <v>349.2</v>
      </c>
      <c r="H38" s="134"/>
      <c r="I38" s="136"/>
    </row>
    <row r="39" spans="1:9" ht="15.75" customHeight="1">
      <c r="A39" s="98"/>
      <c r="B39" s="133"/>
      <c r="C39" s="41" t="s">
        <v>181</v>
      </c>
      <c r="D39" s="156" t="s">
        <v>187</v>
      </c>
      <c r="E39" s="42" t="s">
        <v>383</v>
      </c>
      <c r="F39" s="43">
        <v>380</v>
      </c>
      <c r="G39" s="38">
        <f t="shared" si="2"/>
        <v>368.59999999999997</v>
      </c>
      <c r="H39" s="134"/>
      <c r="I39" s="136"/>
    </row>
    <row r="40" spans="1:9" ht="15.75" customHeight="1">
      <c r="A40" s="98"/>
      <c r="B40" s="133"/>
      <c r="C40" s="41" t="s">
        <v>181</v>
      </c>
      <c r="D40" s="156" t="s">
        <v>188</v>
      </c>
      <c r="E40" s="42" t="s">
        <v>383</v>
      </c>
      <c r="F40" s="43">
        <v>400</v>
      </c>
      <c r="G40" s="38">
        <f t="shared" si="2"/>
        <v>388</v>
      </c>
      <c r="H40" s="134"/>
      <c r="I40" s="136"/>
    </row>
    <row r="41" spans="1:9" ht="15.75" customHeight="1">
      <c r="A41" s="98"/>
      <c r="B41" s="133"/>
      <c r="C41" s="41" t="s">
        <v>181</v>
      </c>
      <c r="D41" s="156" t="s">
        <v>189</v>
      </c>
      <c r="E41" s="42" t="s">
        <v>383</v>
      </c>
      <c r="F41" s="43">
        <v>420</v>
      </c>
      <c r="G41" s="38">
        <f t="shared" si="2"/>
        <v>407.4</v>
      </c>
      <c r="H41" s="134"/>
      <c r="I41" s="136"/>
    </row>
    <row r="42" spans="1:9" ht="15.75" customHeight="1">
      <c r="A42" s="98"/>
      <c r="B42" s="133"/>
      <c r="C42" s="41" t="s">
        <v>181</v>
      </c>
      <c r="D42" s="156" t="s">
        <v>190</v>
      </c>
      <c r="E42" s="42" t="s">
        <v>383</v>
      </c>
      <c r="F42" s="44">
        <v>440</v>
      </c>
      <c r="G42" s="38">
        <f t="shared" si="2"/>
        <v>426.8</v>
      </c>
      <c r="H42" s="134"/>
      <c r="I42" s="136"/>
    </row>
    <row r="43" spans="1:9" ht="15.75" customHeight="1">
      <c r="A43" s="98"/>
      <c r="B43" s="133"/>
      <c r="C43" s="41" t="s">
        <v>181</v>
      </c>
      <c r="D43" s="156" t="s">
        <v>189</v>
      </c>
      <c r="E43" s="42" t="s">
        <v>383</v>
      </c>
      <c r="F43" s="44">
        <v>460</v>
      </c>
      <c r="G43" s="38">
        <f t="shared" si="2"/>
        <v>446.2</v>
      </c>
      <c r="H43" s="134"/>
      <c r="I43" s="136"/>
    </row>
    <row r="44" spans="1:9" ht="15" customHeight="1">
      <c r="A44" s="98"/>
      <c r="B44" s="133"/>
      <c r="C44" s="33" t="s">
        <v>172</v>
      </c>
      <c r="D44" s="45" t="s">
        <v>338</v>
      </c>
      <c r="E44" s="42" t="s">
        <v>383</v>
      </c>
      <c r="F44" s="17">
        <v>1350.9</v>
      </c>
      <c r="G44" s="38">
        <f>F44/1.13</f>
        <v>1195.486725663717</v>
      </c>
      <c r="H44" s="134"/>
      <c r="I44" s="136"/>
    </row>
    <row r="45" spans="1:9" ht="15" customHeight="1">
      <c r="A45" s="98"/>
      <c r="B45" s="133"/>
      <c r="C45" s="33" t="s">
        <v>257</v>
      </c>
      <c r="D45" s="45" t="s">
        <v>338</v>
      </c>
      <c r="E45" s="42" t="s">
        <v>383</v>
      </c>
      <c r="F45" s="17">
        <v>1251.3600000000001</v>
      </c>
      <c r="G45" s="38">
        <f aca="true" t="shared" si="3" ref="G45:G51">F45/1.13</f>
        <v>1107.398230088496</v>
      </c>
      <c r="H45" s="134"/>
      <c r="I45" s="136"/>
    </row>
    <row r="46" spans="1:9" ht="15" customHeight="1">
      <c r="A46" s="98"/>
      <c r="B46" s="133"/>
      <c r="C46" s="33" t="s">
        <v>172</v>
      </c>
      <c r="D46" s="45" t="s">
        <v>258</v>
      </c>
      <c r="E46" s="42" t="s">
        <v>383</v>
      </c>
      <c r="F46" s="17">
        <v>1303.5</v>
      </c>
      <c r="G46" s="38">
        <f t="shared" si="3"/>
        <v>1153.5398230088497</v>
      </c>
      <c r="H46" s="134"/>
      <c r="I46" s="136"/>
    </row>
    <row r="47" spans="1:9" ht="15" customHeight="1">
      <c r="A47" s="98"/>
      <c r="B47" s="133"/>
      <c r="C47" s="33" t="s">
        <v>257</v>
      </c>
      <c r="D47" s="45" t="s">
        <v>258</v>
      </c>
      <c r="E47" s="42" t="s">
        <v>383</v>
      </c>
      <c r="F47" s="17">
        <v>1203.96</v>
      </c>
      <c r="G47" s="38">
        <f t="shared" si="3"/>
        <v>1065.4513274336284</v>
      </c>
      <c r="H47" s="134"/>
      <c r="I47" s="136"/>
    </row>
    <row r="48" spans="1:9" ht="15" customHeight="1">
      <c r="A48" s="98"/>
      <c r="B48" s="133"/>
      <c r="C48" s="33" t="s">
        <v>339</v>
      </c>
      <c r="D48" s="45" t="s">
        <v>261</v>
      </c>
      <c r="E48" s="42" t="s">
        <v>383</v>
      </c>
      <c r="F48" s="8">
        <v>1256.1000000000001</v>
      </c>
      <c r="G48" s="38">
        <f t="shared" si="3"/>
        <v>1111.5929203539824</v>
      </c>
      <c r="H48" s="134"/>
      <c r="I48" s="136"/>
    </row>
    <row r="49" spans="1:9" ht="15" customHeight="1">
      <c r="A49" s="98"/>
      <c r="B49" s="133"/>
      <c r="C49" s="33" t="s">
        <v>260</v>
      </c>
      <c r="D49" s="45" t="s">
        <v>261</v>
      </c>
      <c r="E49" s="42" t="s">
        <v>383</v>
      </c>
      <c r="F49" s="8">
        <v>1161.3</v>
      </c>
      <c r="G49" s="38">
        <f t="shared" si="3"/>
        <v>1027.699115044248</v>
      </c>
      <c r="H49" s="134"/>
      <c r="I49" s="136"/>
    </row>
    <row r="50" spans="1:9" ht="15" customHeight="1">
      <c r="A50" s="98"/>
      <c r="B50" s="133"/>
      <c r="C50" s="33" t="s">
        <v>339</v>
      </c>
      <c r="D50" s="45" t="s">
        <v>263</v>
      </c>
      <c r="E50" s="42" t="s">
        <v>383</v>
      </c>
      <c r="F50" s="8">
        <v>1208.7</v>
      </c>
      <c r="G50" s="38">
        <f t="shared" si="3"/>
        <v>1069.6460176991152</v>
      </c>
      <c r="H50" s="134"/>
      <c r="I50" s="136"/>
    </row>
    <row r="51" spans="1:9" ht="15" customHeight="1">
      <c r="A51" s="98"/>
      <c r="B51" s="133"/>
      <c r="C51" s="33" t="s">
        <v>260</v>
      </c>
      <c r="D51" s="45" t="s">
        <v>263</v>
      </c>
      <c r="E51" s="42" t="s">
        <v>383</v>
      </c>
      <c r="F51" s="8">
        <v>1113.9</v>
      </c>
      <c r="G51" s="38">
        <f t="shared" si="3"/>
        <v>985.7522123893807</v>
      </c>
      <c r="H51" s="134"/>
      <c r="I51" s="137"/>
    </row>
    <row r="52" spans="1:9" ht="18" customHeight="1">
      <c r="A52" s="98">
        <v>3</v>
      </c>
      <c r="B52" s="141" t="s">
        <v>340</v>
      </c>
      <c r="C52" s="48" t="s">
        <v>341</v>
      </c>
      <c r="D52" s="49" t="s">
        <v>230</v>
      </c>
      <c r="E52" s="46" t="s">
        <v>2</v>
      </c>
      <c r="F52" s="20">
        <v>320</v>
      </c>
      <c r="G52" s="47">
        <v>310.6796116504854</v>
      </c>
      <c r="H52" s="134" t="s">
        <v>365</v>
      </c>
      <c r="I52" s="131"/>
    </row>
    <row r="53" spans="1:9" ht="18" customHeight="1">
      <c r="A53" s="98"/>
      <c r="B53" s="141"/>
      <c r="C53" s="48" t="s">
        <v>341</v>
      </c>
      <c r="D53" s="46" t="s">
        <v>231</v>
      </c>
      <c r="E53" s="46" t="s">
        <v>2</v>
      </c>
      <c r="F53" s="20">
        <v>340</v>
      </c>
      <c r="G53" s="47">
        <v>330.09708737864077</v>
      </c>
      <c r="H53" s="134"/>
      <c r="I53" s="132"/>
    </row>
    <row r="54" spans="1:9" ht="18" customHeight="1">
      <c r="A54" s="98"/>
      <c r="B54" s="141"/>
      <c r="C54" s="48" t="s">
        <v>341</v>
      </c>
      <c r="D54" s="46" t="s">
        <v>232</v>
      </c>
      <c r="E54" s="46" t="s">
        <v>2</v>
      </c>
      <c r="F54" s="20">
        <v>360</v>
      </c>
      <c r="G54" s="47">
        <v>349.5145631067961</v>
      </c>
      <c r="H54" s="134"/>
      <c r="I54" s="132"/>
    </row>
    <row r="55" spans="1:9" ht="18" customHeight="1">
      <c r="A55" s="98"/>
      <c r="B55" s="141"/>
      <c r="C55" s="48" t="s">
        <v>341</v>
      </c>
      <c r="D55" s="46" t="s">
        <v>233</v>
      </c>
      <c r="E55" s="46" t="s">
        <v>2</v>
      </c>
      <c r="F55" s="20">
        <v>380</v>
      </c>
      <c r="G55" s="47">
        <v>368.93203883495147</v>
      </c>
      <c r="H55" s="134"/>
      <c r="I55" s="132"/>
    </row>
    <row r="56" spans="1:9" ht="18" customHeight="1">
      <c r="A56" s="98"/>
      <c r="B56" s="141"/>
      <c r="C56" s="48" t="s">
        <v>341</v>
      </c>
      <c r="D56" s="46" t="s">
        <v>234</v>
      </c>
      <c r="E56" s="46" t="s">
        <v>2</v>
      </c>
      <c r="F56" s="20">
        <v>400</v>
      </c>
      <c r="G56" s="47">
        <v>388.34951456310677</v>
      </c>
      <c r="H56" s="134"/>
      <c r="I56" s="132"/>
    </row>
    <row r="57" spans="1:9" ht="18" customHeight="1">
      <c r="A57" s="98"/>
      <c r="B57" s="141"/>
      <c r="C57" s="48" t="s">
        <v>341</v>
      </c>
      <c r="D57" s="46" t="s">
        <v>235</v>
      </c>
      <c r="E57" s="46" t="s">
        <v>2</v>
      </c>
      <c r="F57" s="20">
        <v>420</v>
      </c>
      <c r="G57" s="47">
        <v>407.7669902912621</v>
      </c>
      <c r="H57" s="134"/>
      <c r="I57" s="132"/>
    </row>
    <row r="58" spans="1:9" ht="18" customHeight="1">
      <c r="A58" s="98"/>
      <c r="B58" s="141"/>
      <c r="C58" s="48" t="s">
        <v>341</v>
      </c>
      <c r="D58" s="46" t="s">
        <v>236</v>
      </c>
      <c r="E58" s="46" t="s">
        <v>2</v>
      </c>
      <c r="F58" s="20">
        <v>440</v>
      </c>
      <c r="G58" s="47">
        <v>427.18446601941747</v>
      </c>
      <c r="H58" s="134"/>
      <c r="I58" s="132"/>
    </row>
    <row r="59" spans="1:9" ht="18" customHeight="1">
      <c r="A59" s="98"/>
      <c r="B59" s="141"/>
      <c r="C59" s="48" t="s">
        <v>341</v>
      </c>
      <c r="D59" s="46" t="s">
        <v>237</v>
      </c>
      <c r="E59" s="46" t="s">
        <v>2</v>
      </c>
      <c r="F59" s="20">
        <v>460</v>
      </c>
      <c r="G59" s="47">
        <v>446.6019417475728</v>
      </c>
      <c r="H59" s="134"/>
      <c r="I59" s="132"/>
    </row>
    <row r="60" spans="1:9" ht="18" customHeight="1">
      <c r="A60" s="98"/>
      <c r="B60" s="141"/>
      <c r="C60" s="48" t="s">
        <v>342</v>
      </c>
      <c r="D60" s="49" t="s">
        <v>275</v>
      </c>
      <c r="E60" s="46" t="s">
        <v>2</v>
      </c>
      <c r="F60" s="20">
        <v>300</v>
      </c>
      <c r="G60" s="47">
        <v>291.2621359223301</v>
      </c>
      <c r="H60" s="134"/>
      <c r="I60" s="132"/>
    </row>
    <row r="61" spans="1:9" ht="18" customHeight="1">
      <c r="A61" s="98"/>
      <c r="B61" s="141"/>
      <c r="C61" s="48" t="s">
        <v>342</v>
      </c>
      <c r="D61" s="46" t="s">
        <v>276</v>
      </c>
      <c r="E61" s="46" t="s">
        <v>2</v>
      </c>
      <c r="F61" s="20">
        <v>320</v>
      </c>
      <c r="G61" s="47">
        <v>310.6796116504854</v>
      </c>
      <c r="H61" s="134"/>
      <c r="I61" s="132"/>
    </row>
    <row r="62" spans="1:9" ht="18" customHeight="1">
      <c r="A62" s="98"/>
      <c r="B62" s="141"/>
      <c r="C62" s="48" t="s">
        <v>342</v>
      </c>
      <c r="D62" s="46" t="s">
        <v>315</v>
      </c>
      <c r="E62" s="46" t="s">
        <v>2</v>
      </c>
      <c r="F62" s="20">
        <v>340</v>
      </c>
      <c r="G62" s="47">
        <v>330.09708737864077</v>
      </c>
      <c r="H62" s="134"/>
      <c r="I62" s="132"/>
    </row>
    <row r="63" spans="1:9" ht="18" customHeight="1">
      <c r="A63" s="98"/>
      <c r="B63" s="141"/>
      <c r="C63" s="48" t="s">
        <v>342</v>
      </c>
      <c r="D63" s="46" t="s">
        <v>278</v>
      </c>
      <c r="E63" s="46" t="s">
        <v>2</v>
      </c>
      <c r="F63" s="20">
        <v>360</v>
      </c>
      <c r="G63" s="47">
        <v>349.5145631067961</v>
      </c>
      <c r="H63" s="134"/>
      <c r="I63" s="132"/>
    </row>
    <row r="64" spans="1:9" ht="18" customHeight="1">
      <c r="A64" s="98"/>
      <c r="B64" s="141"/>
      <c r="C64" s="48" t="s">
        <v>342</v>
      </c>
      <c r="D64" s="46" t="s">
        <v>279</v>
      </c>
      <c r="E64" s="46" t="s">
        <v>2</v>
      </c>
      <c r="F64" s="20">
        <v>380</v>
      </c>
      <c r="G64" s="47">
        <v>368.93203883495147</v>
      </c>
      <c r="H64" s="134"/>
      <c r="I64" s="132"/>
    </row>
    <row r="65" spans="1:9" ht="18" customHeight="1">
      <c r="A65" s="98"/>
      <c r="B65" s="141"/>
      <c r="C65" s="48" t="s">
        <v>342</v>
      </c>
      <c r="D65" s="46" t="s">
        <v>280</v>
      </c>
      <c r="E65" s="46" t="s">
        <v>2</v>
      </c>
      <c r="F65" s="20">
        <v>400</v>
      </c>
      <c r="G65" s="47">
        <v>388.34951456310677</v>
      </c>
      <c r="H65" s="134"/>
      <c r="I65" s="132"/>
    </row>
    <row r="66" spans="1:9" ht="18" customHeight="1">
      <c r="A66" s="98"/>
      <c r="B66" s="141"/>
      <c r="C66" s="48" t="s">
        <v>342</v>
      </c>
      <c r="D66" s="46" t="s">
        <v>281</v>
      </c>
      <c r="E66" s="46" t="s">
        <v>2</v>
      </c>
      <c r="F66" s="20">
        <v>420</v>
      </c>
      <c r="G66" s="47">
        <v>407.7669902912621</v>
      </c>
      <c r="H66" s="134"/>
      <c r="I66" s="132"/>
    </row>
    <row r="67" spans="1:9" ht="18" customHeight="1">
      <c r="A67" s="98"/>
      <c r="B67" s="141"/>
      <c r="C67" s="48" t="s">
        <v>342</v>
      </c>
      <c r="D67" s="46" t="s">
        <v>282</v>
      </c>
      <c r="E67" s="46" t="s">
        <v>2</v>
      </c>
      <c r="F67" s="20">
        <v>440</v>
      </c>
      <c r="G67" s="47">
        <v>427.18446601941747</v>
      </c>
      <c r="H67" s="134"/>
      <c r="I67" s="132"/>
    </row>
    <row r="68" spans="1:9" ht="14.25" customHeight="1">
      <c r="A68" s="98">
        <v>4</v>
      </c>
      <c r="B68" s="98" t="s">
        <v>173</v>
      </c>
      <c r="C68" s="157" t="s">
        <v>181</v>
      </c>
      <c r="D68" s="40" t="s">
        <v>182</v>
      </c>
      <c r="E68" s="22" t="s">
        <v>2</v>
      </c>
      <c r="F68" s="154" t="s">
        <v>384</v>
      </c>
      <c r="G68" s="62">
        <f aca="true" t="shared" si="4" ref="G68:G109">F68/1.03</f>
        <v>357.2621359223301</v>
      </c>
      <c r="H68" s="113" t="s">
        <v>359</v>
      </c>
      <c r="I68" s="105"/>
    </row>
    <row r="69" spans="1:9" ht="14.25" customHeight="1">
      <c r="A69" s="98"/>
      <c r="B69" s="98"/>
      <c r="C69" s="157" t="s">
        <v>181</v>
      </c>
      <c r="D69" s="40" t="s">
        <v>183</v>
      </c>
      <c r="E69" s="22" t="s">
        <v>2</v>
      </c>
      <c r="F69" s="154" t="s">
        <v>385</v>
      </c>
      <c r="G69" s="62">
        <f t="shared" si="4"/>
        <v>375.43689320388347</v>
      </c>
      <c r="H69" s="114"/>
      <c r="I69" s="106"/>
    </row>
    <row r="70" spans="1:9" ht="14.25" customHeight="1">
      <c r="A70" s="98"/>
      <c r="B70" s="98"/>
      <c r="C70" s="157" t="s">
        <v>181</v>
      </c>
      <c r="D70" s="40" t="s">
        <v>184</v>
      </c>
      <c r="E70" s="22" t="s">
        <v>2</v>
      </c>
      <c r="F70" s="154" t="s">
        <v>386</v>
      </c>
      <c r="G70" s="62">
        <f t="shared" si="4"/>
        <v>392.45631067961165</v>
      </c>
      <c r="H70" s="114"/>
      <c r="I70" s="106"/>
    </row>
    <row r="71" spans="1:9" ht="14.25" customHeight="1">
      <c r="A71" s="98"/>
      <c r="B71" s="98"/>
      <c r="C71" s="157" t="s">
        <v>181</v>
      </c>
      <c r="D71" s="40" t="s">
        <v>185</v>
      </c>
      <c r="E71" s="22" t="s">
        <v>2</v>
      </c>
      <c r="F71" s="154" t="s">
        <v>387</v>
      </c>
      <c r="G71" s="62">
        <f t="shared" si="4"/>
        <v>407.2621359223301</v>
      </c>
      <c r="H71" s="114"/>
      <c r="I71" s="106"/>
    </row>
    <row r="72" spans="1:9" s="15" customFormat="1" ht="14.25" customHeight="1">
      <c r="A72" s="98"/>
      <c r="B72" s="98"/>
      <c r="C72" s="157" t="s">
        <v>181</v>
      </c>
      <c r="D72" s="40" t="s">
        <v>186</v>
      </c>
      <c r="E72" s="22" t="s">
        <v>2</v>
      </c>
      <c r="F72" s="154" t="s">
        <v>388</v>
      </c>
      <c r="G72" s="62">
        <f t="shared" si="4"/>
        <v>427.0485436893204</v>
      </c>
      <c r="H72" s="114"/>
      <c r="I72" s="106"/>
    </row>
    <row r="73" spans="1:9" s="15" customFormat="1" ht="14.25" customHeight="1">
      <c r="A73" s="98"/>
      <c r="B73" s="98"/>
      <c r="C73" s="157" t="s">
        <v>181</v>
      </c>
      <c r="D73" s="40" t="s">
        <v>187</v>
      </c>
      <c r="E73" s="22" t="s">
        <v>2</v>
      </c>
      <c r="F73" s="154" t="s">
        <v>389</v>
      </c>
      <c r="G73" s="62">
        <f t="shared" si="4"/>
        <v>445.126213592233</v>
      </c>
      <c r="H73" s="114"/>
      <c r="I73" s="106"/>
    </row>
    <row r="74" spans="1:9" s="15" customFormat="1" ht="14.25" customHeight="1">
      <c r="A74" s="98"/>
      <c r="B74" s="98"/>
      <c r="C74" s="157" t="s">
        <v>181</v>
      </c>
      <c r="D74" s="40" t="s">
        <v>188</v>
      </c>
      <c r="E74" s="22" t="s">
        <v>2</v>
      </c>
      <c r="F74" s="154" t="s">
        <v>390</v>
      </c>
      <c r="G74" s="62">
        <f t="shared" si="4"/>
        <v>464.9514563106796</v>
      </c>
      <c r="H74" s="114"/>
      <c r="I74" s="106"/>
    </row>
    <row r="75" spans="1:9" s="15" customFormat="1" ht="14.25" customHeight="1">
      <c r="A75" s="98"/>
      <c r="B75" s="98"/>
      <c r="C75" s="157" t="s">
        <v>181</v>
      </c>
      <c r="D75" s="40" t="s">
        <v>189</v>
      </c>
      <c r="E75" s="22" t="s">
        <v>2</v>
      </c>
      <c r="F75" s="154" t="s">
        <v>391</v>
      </c>
      <c r="G75" s="62">
        <f t="shared" si="4"/>
        <v>486.40776699029124</v>
      </c>
      <c r="H75" s="114"/>
      <c r="I75" s="106"/>
    </row>
    <row r="76" spans="1:9" s="15" customFormat="1" ht="14.25" customHeight="1">
      <c r="A76" s="98"/>
      <c r="B76" s="98"/>
      <c r="C76" s="157" t="s">
        <v>181</v>
      </c>
      <c r="D76" s="40" t="s">
        <v>190</v>
      </c>
      <c r="E76" s="22" t="s">
        <v>2</v>
      </c>
      <c r="F76" s="154" t="s">
        <v>392</v>
      </c>
      <c r="G76" s="62">
        <f t="shared" si="4"/>
        <v>504.8543689320388</v>
      </c>
      <c r="H76" s="114"/>
      <c r="I76" s="106"/>
    </row>
    <row r="77" spans="1:9" s="15" customFormat="1" ht="14.25" customHeight="1">
      <c r="A77" s="98"/>
      <c r="B77" s="98"/>
      <c r="C77" s="157" t="s">
        <v>181</v>
      </c>
      <c r="D77" s="40" t="s">
        <v>191</v>
      </c>
      <c r="E77" s="22" t="s">
        <v>2</v>
      </c>
      <c r="F77" s="154" t="s">
        <v>393</v>
      </c>
      <c r="G77" s="62">
        <f t="shared" si="4"/>
        <v>523.3009708737864</v>
      </c>
      <c r="H77" s="114"/>
      <c r="I77" s="106"/>
    </row>
    <row r="78" spans="1:9" s="15" customFormat="1" ht="14.25" customHeight="1">
      <c r="A78" s="98"/>
      <c r="B78" s="98"/>
      <c r="C78" s="157" t="s">
        <v>181</v>
      </c>
      <c r="D78" s="40" t="s">
        <v>192</v>
      </c>
      <c r="E78" s="22" t="s">
        <v>2</v>
      </c>
      <c r="F78" s="154" t="s">
        <v>394</v>
      </c>
      <c r="G78" s="62">
        <f t="shared" si="4"/>
        <v>354.87378640776694</v>
      </c>
      <c r="H78" s="114"/>
      <c r="I78" s="106"/>
    </row>
    <row r="79" spans="1:9" s="15" customFormat="1" ht="14.25" customHeight="1">
      <c r="A79" s="99">
        <v>4</v>
      </c>
      <c r="B79" s="111" t="s">
        <v>173</v>
      </c>
      <c r="C79" s="153" t="s">
        <v>181</v>
      </c>
      <c r="D79" s="40" t="s">
        <v>193</v>
      </c>
      <c r="E79" s="22" t="s">
        <v>2</v>
      </c>
      <c r="F79" s="154" t="s">
        <v>395</v>
      </c>
      <c r="G79" s="62">
        <f t="shared" si="4"/>
        <v>373.0388349514563</v>
      </c>
      <c r="H79" s="114"/>
      <c r="I79" s="106"/>
    </row>
    <row r="80" spans="1:9" s="15" customFormat="1" ht="14.25" customHeight="1">
      <c r="A80" s="99"/>
      <c r="B80" s="111"/>
      <c r="C80" s="153" t="s">
        <v>181</v>
      </c>
      <c r="D80" s="40" t="s">
        <v>194</v>
      </c>
      <c r="E80" s="22" t="s">
        <v>2</v>
      </c>
      <c r="F80" s="154" t="s">
        <v>396</v>
      </c>
      <c r="G80" s="62">
        <f t="shared" si="4"/>
        <v>390.15533980582524</v>
      </c>
      <c r="H80" s="114"/>
      <c r="I80" s="106"/>
    </row>
    <row r="81" spans="1:9" s="15" customFormat="1" ht="14.25" customHeight="1">
      <c r="A81" s="99"/>
      <c r="B81" s="111"/>
      <c r="C81" s="153" t="s">
        <v>181</v>
      </c>
      <c r="D81" s="40" t="s">
        <v>195</v>
      </c>
      <c r="E81" s="22" t="s">
        <v>2</v>
      </c>
      <c r="F81" s="154" t="s">
        <v>397</v>
      </c>
      <c r="G81" s="62">
        <f t="shared" si="4"/>
        <v>404.4077669902913</v>
      </c>
      <c r="H81" s="114"/>
      <c r="I81" s="106"/>
    </row>
    <row r="82" spans="1:9" s="15" customFormat="1" ht="14.25" customHeight="1">
      <c r="A82" s="99"/>
      <c r="B82" s="111"/>
      <c r="C82" s="153" t="s">
        <v>181</v>
      </c>
      <c r="D82" s="40" t="s">
        <v>196</v>
      </c>
      <c r="E82" s="22" t="s">
        <v>2</v>
      </c>
      <c r="F82" s="154" t="s">
        <v>398</v>
      </c>
      <c r="G82" s="62">
        <f t="shared" si="4"/>
        <v>420.2718446601942</v>
      </c>
      <c r="H82" s="114"/>
      <c r="I82" s="106"/>
    </row>
    <row r="83" spans="1:9" s="15" customFormat="1" ht="14.25" customHeight="1">
      <c r="A83" s="99"/>
      <c r="B83" s="111"/>
      <c r="C83" s="153" t="s">
        <v>181</v>
      </c>
      <c r="D83" s="40" t="s">
        <v>197</v>
      </c>
      <c r="E83" s="22" t="s">
        <v>2</v>
      </c>
      <c r="F83" s="154" t="s">
        <v>399</v>
      </c>
      <c r="G83" s="62">
        <f t="shared" si="4"/>
        <v>434.17475728155335</v>
      </c>
      <c r="H83" s="114"/>
      <c r="I83" s="106"/>
    </row>
    <row r="84" spans="1:9" s="15" customFormat="1" ht="14.25" customHeight="1">
      <c r="A84" s="99"/>
      <c r="B84" s="111"/>
      <c r="C84" s="153" t="s">
        <v>181</v>
      </c>
      <c r="D84" s="40" t="s">
        <v>198</v>
      </c>
      <c r="E84" s="22" t="s">
        <v>2</v>
      </c>
      <c r="F84" s="154" t="s">
        <v>400</v>
      </c>
      <c r="G84" s="62">
        <f t="shared" si="4"/>
        <v>449.8446601941747</v>
      </c>
      <c r="H84" s="114"/>
      <c r="I84" s="106"/>
    </row>
    <row r="85" spans="1:9" s="15" customFormat="1" ht="14.25" customHeight="1">
      <c r="A85" s="99"/>
      <c r="B85" s="111"/>
      <c r="C85" s="153" t="s">
        <v>181</v>
      </c>
      <c r="D85" s="40" t="s">
        <v>199</v>
      </c>
      <c r="E85" s="22" t="s">
        <v>2</v>
      </c>
      <c r="F85" s="154" t="s">
        <v>401</v>
      </c>
      <c r="G85" s="62">
        <f t="shared" si="4"/>
        <v>467.92233009708735</v>
      </c>
      <c r="H85" s="114"/>
      <c r="I85" s="106"/>
    </row>
    <row r="86" spans="1:9" s="15" customFormat="1" ht="14.25" customHeight="1">
      <c r="A86" s="99"/>
      <c r="B86" s="111"/>
      <c r="C86" s="153" t="s">
        <v>181</v>
      </c>
      <c r="D86" s="40" t="s">
        <v>200</v>
      </c>
      <c r="E86" s="22" t="s">
        <v>2</v>
      </c>
      <c r="F86" s="154" t="s">
        <v>402</v>
      </c>
      <c r="G86" s="62">
        <f t="shared" si="4"/>
        <v>482.2718446601942</v>
      </c>
      <c r="H86" s="114"/>
      <c r="I86" s="106"/>
    </row>
    <row r="87" spans="1:9" s="15" customFormat="1" ht="14.25" customHeight="1">
      <c r="A87" s="99"/>
      <c r="B87" s="111"/>
      <c r="C87" s="153" t="s">
        <v>181</v>
      </c>
      <c r="D87" s="40" t="s">
        <v>201</v>
      </c>
      <c r="E87" s="22" t="s">
        <v>2</v>
      </c>
      <c r="F87" s="154" t="s">
        <v>403</v>
      </c>
      <c r="G87" s="62">
        <f t="shared" si="4"/>
        <v>497.0873786407767</v>
      </c>
      <c r="H87" s="114"/>
      <c r="I87" s="106"/>
    </row>
    <row r="88" spans="1:9" s="15" customFormat="1" ht="14.25" customHeight="1">
      <c r="A88" s="99"/>
      <c r="B88" s="111"/>
      <c r="C88" s="153" t="s">
        <v>202</v>
      </c>
      <c r="D88" s="40" t="s">
        <v>204</v>
      </c>
      <c r="E88" s="22" t="s">
        <v>2</v>
      </c>
      <c r="F88" s="154" t="s">
        <v>404</v>
      </c>
      <c r="G88" s="62">
        <f t="shared" si="4"/>
        <v>404.8058252427184</v>
      </c>
      <c r="H88" s="114"/>
      <c r="I88" s="106"/>
    </row>
    <row r="89" spans="1:9" s="15" customFormat="1" ht="14.25" customHeight="1">
      <c r="A89" s="99"/>
      <c r="B89" s="111"/>
      <c r="C89" s="153" t="s">
        <v>202</v>
      </c>
      <c r="D89" s="40" t="s">
        <v>205</v>
      </c>
      <c r="E89" s="22" t="s">
        <v>2</v>
      </c>
      <c r="F89" s="154" t="s">
        <v>405</v>
      </c>
      <c r="G89" s="62">
        <f t="shared" si="4"/>
        <v>421.9126213592233</v>
      </c>
      <c r="H89" s="114"/>
      <c r="I89" s="106"/>
    </row>
    <row r="90" spans="1:9" s="15" customFormat="1" ht="14.25" customHeight="1">
      <c r="A90" s="99"/>
      <c r="B90" s="111"/>
      <c r="C90" s="153" t="s">
        <v>202</v>
      </c>
      <c r="D90" s="40" t="s">
        <v>206</v>
      </c>
      <c r="E90" s="22" t="s">
        <v>2</v>
      </c>
      <c r="F90" s="154" t="s">
        <v>406</v>
      </c>
      <c r="G90" s="62">
        <f t="shared" si="4"/>
        <v>437.05825242718447</v>
      </c>
      <c r="H90" s="114"/>
      <c r="I90" s="106"/>
    </row>
    <row r="91" spans="1:9" s="15" customFormat="1" ht="14.25" customHeight="1">
      <c r="A91" s="99"/>
      <c r="B91" s="111"/>
      <c r="C91" s="153" t="s">
        <v>202</v>
      </c>
      <c r="D91" s="40" t="s">
        <v>207</v>
      </c>
      <c r="E91" s="22" t="s">
        <v>2</v>
      </c>
      <c r="F91" s="154" t="s">
        <v>407</v>
      </c>
      <c r="G91" s="62">
        <f t="shared" si="4"/>
        <v>451.8446601941747</v>
      </c>
      <c r="H91" s="114"/>
      <c r="I91" s="106"/>
    </row>
    <row r="92" spans="1:9" ht="14.25" customHeight="1">
      <c r="A92" s="99"/>
      <c r="B92" s="111"/>
      <c r="C92" s="153" t="s">
        <v>202</v>
      </c>
      <c r="D92" s="40" t="s">
        <v>208</v>
      </c>
      <c r="E92" s="22" t="s">
        <v>2</v>
      </c>
      <c r="F92" s="154" t="s">
        <v>408</v>
      </c>
      <c r="G92" s="62">
        <f t="shared" si="4"/>
        <v>467.05825242718447</v>
      </c>
      <c r="H92" s="114"/>
      <c r="I92" s="106"/>
    </row>
    <row r="93" spans="1:9" ht="14.25" customHeight="1">
      <c r="A93" s="99"/>
      <c r="B93" s="111"/>
      <c r="C93" s="153" t="s">
        <v>202</v>
      </c>
      <c r="D93" s="40" t="s">
        <v>209</v>
      </c>
      <c r="E93" s="22" t="s">
        <v>2</v>
      </c>
      <c r="F93" s="154" t="s">
        <v>409</v>
      </c>
      <c r="G93" s="62">
        <f t="shared" si="4"/>
        <v>482.73786407766994</v>
      </c>
      <c r="H93" s="114"/>
      <c r="I93" s="106"/>
    </row>
    <row r="94" spans="1:9" ht="14.25" customHeight="1">
      <c r="A94" s="99"/>
      <c r="B94" s="111"/>
      <c r="C94" s="153" t="s">
        <v>202</v>
      </c>
      <c r="D94" s="40" t="s">
        <v>210</v>
      </c>
      <c r="E94" s="22" t="s">
        <v>2</v>
      </c>
      <c r="F94" s="154" t="s">
        <v>410</v>
      </c>
      <c r="G94" s="62">
        <f t="shared" si="4"/>
        <v>499.02912621359224</v>
      </c>
      <c r="H94" s="114"/>
      <c r="I94" s="106"/>
    </row>
    <row r="95" spans="1:9" ht="14.25" customHeight="1">
      <c r="A95" s="99"/>
      <c r="B95" s="111"/>
      <c r="C95" s="153" t="s">
        <v>202</v>
      </c>
      <c r="D95" s="40" t="s">
        <v>211</v>
      </c>
      <c r="E95" s="22" t="s">
        <v>2</v>
      </c>
      <c r="F95" s="154" t="s">
        <v>411</v>
      </c>
      <c r="G95" s="62">
        <f t="shared" si="4"/>
        <v>513.5922330097087</v>
      </c>
      <c r="H95" s="114"/>
      <c r="I95" s="106"/>
    </row>
    <row r="96" spans="1:9" ht="14.25" customHeight="1">
      <c r="A96" s="99"/>
      <c r="B96" s="111"/>
      <c r="C96" s="153" t="s">
        <v>202</v>
      </c>
      <c r="D96" s="40" t="s">
        <v>212</v>
      </c>
      <c r="E96" s="22" t="s">
        <v>2</v>
      </c>
      <c r="F96" s="154" t="s">
        <v>412</v>
      </c>
      <c r="G96" s="62">
        <f t="shared" si="4"/>
        <v>529.126213592233</v>
      </c>
      <c r="H96" s="114"/>
      <c r="I96" s="106"/>
    </row>
    <row r="97" spans="1:9" ht="14.25" customHeight="1">
      <c r="A97" s="99"/>
      <c r="B97" s="111"/>
      <c r="C97" s="153" t="s">
        <v>202</v>
      </c>
      <c r="D97" s="155" t="s">
        <v>213</v>
      </c>
      <c r="E97" s="22" t="s">
        <v>2</v>
      </c>
      <c r="F97" s="154" t="s">
        <v>413</v>
      </c>
      <c r="G97" s="62">
        <f t="shared" si="4"/>
        <v>402.28155339805824</v>
      </c>
      <c r="H97" s="114"/>
      <c r="I97" s="106"/>
    </row>
    <row r="98" spans="1:9" ht="14.25" customHeight="1">
      <c r="A98" s="99"/>
      <c r="B98" s="111"/>
      <c r="C98" s="153" t="s">
        <v>202</v>
      </c>
      <c r="D98" s="155" t="s">
        <v>214</v>
      </c>
      <c r="E98" s="22" t="s">
        <v>2</v>
      </c>
      <c r="F98" s="154" t="s">
        <v>414</v>
      </c>
      <c r="G98" s="62">
        <f t="shared" si="4"/>
        <v>419.33009708737865</v>
      </c>
      <c r="H98" s="114"/>
      <c r="I98" s="106"/>
    </row>
    <row r="99" spans="1:9" ht="14.25" customHeight="1">
      <c r="A99" s="99"/>
      <c r="B99" s="111"/>
      <c r="C99" s="153" t="s">
        <v>202</v>
      </c>
      <c r="D99" s="155" t="s">
        <v>215</v>
      </c>
      <c r="E99" s="22" t="s">
        <v>2</v>
      </c>
      <c r="F99" s="154" t="s">
        <v>415</v>
      </c>
      <c r="G99" s="62">
        <f t="shared" si="4"/>
        <v>434.56310679611653</v>
      </c>
      <c r="H99" s="114"/>
      <c r="I99" s="106"/>
    </row>
    <row r="100" spans="1:9" ht="14.25" customHeight="1">
      <c r="A100" s="99"/>
      <c r="B100" s="111"/>
      <c r="C100" s="153" t="s">
        <v>202</v>
      </c>
      <c r="D100" s="155" t="s">
        <v>216</v>
      </c>
      <c r="E100" s="22" t="s">
        <v>2</v>
      </c>
      <c r="F100" s="154" t="s">
        <v>416</v>
      </c>
      <c r="G100" s="62">
        <f t="shared" si="4"/>
        <v>449.3592233009708</v>
      </c>
      <c r="H100" s="114"/>
      <c r="I100" s="106"/>
    </row>
    <row r="101" spans="1:9" ht="14.25" customHeight="1">
      <c r="A101" s="99"/>
      <c r="B101" s="111"/>
      <c r="C101" s="153" t="s">
        <v>202</v>
      </c>
      <c r="D101" s="155" t="s">
        <v>217</v>
      </c>
      <c r="E101" s="22" t="s">
        <v>2</v>
      </c>
      <c r="F101" s="154" t="s">
        <v>417</v>
      </c>
      <c r="G101" s="62">
        <f t="shared" si="4"/>
        <v>464.49514563106794</v>
      </c>
      <c r="H101" s="114"/>
      <c r="I101" s="106"/>
    </row>
    <row r="102" spans="1:9" ht="14.25" customHeight="1">
      <c r="A102" s="99"/>
      <c r="B102" s="111"/>
      <c r="C102" s="153" t="s">
        <v>202</v>
      </c>
      <c r="D102" s="155" t="s">
        <v>218</v>
      </c>
      <c r="E102" s="22" t="s">
        <v>2</v>
      </c>
      <c r="F102" s="154" t="s">
        <v>418</v>
      </c>
      <c r="G102" s="62">
        <f t="shared" si="4"/>
        <v>480.3203883495146</v>
      </c>
      <c r="H102" s="114"/>
      <c r="I102" s="106"/>
    </row>
    <row r="103" spans="1:9" ht="14.25" customHeight="1">
      <c r="A103" s="99"/>
      <c r="B103" s="111"/>
      <c r="C103" s="153" t="s">
        <v>202</v>
      </c>
      <c r="D103" s="155" t="s">
        <v>219</v>
      </c>
      <c r="E103" s="22" t="s">
        <v>2</v>
      </c>
      <c r="F103" s="154" t="s">
        <v>403</v>
      </c>
      <c r="G103" s="62">
        <f t="shared" si="4"/>
        <v>497.0873786407767</v>
      </c>
      <c r="H103" s="114"/>
      <c r="I103" s="106"/>
    </row>
    <row r="104" spans="1:9" ht="14.25" customHeight="1">
      <c r="A104" s="99"/>
      <c r="B104" s="111"/>
      <c r="C104" s="153" t="s">
        <v>202</v>
      </c>
      <c r="D104" s="155" t="s">
        <v>220</v>
      </c>
      <c r="E104" s="22" t="s">
        <v>2</v>
      </c>
      <c r="F104" s="154" t="s">
        <v>419</v>
      </c>
      <c r="G104" s="62">
        <f t="shared" si="4"/>
        <v>510.6796116504854</v>
      </c>
      <c r="H104" s="114"/>
      <c r="I104" s="106"/>
    </row>
    <row r="105" spans="1:9" ht="14.25" customHeight="1">
      <c r="A105" s="99"/>
      <c r="B105" s="111"/>
      <c r="C105" s="153" t="s">
        <v>202</v>
      </c>
      <c r="D105" s="155" t="s">
        <v>221</v>
      </c>
      <c r="E105" s="22" t="s">
        <v>2</v>
      </c>
      <c r="F105" s="154" t="s">
        <v>420</v>
      </c>
      <c r="G105" s="62">
        <f t="shared" si="4"/>
        <v>526.2135922330096</v>
      </c>
      <c r="H105" s="114"/>
      <c r="I105" s="106"/>
    </row>
    <row r="106" spans="1:9" ht="14.25" customHeight="1">
      <c r="A106" s="99"/>
      <c r="B106" s="111"/>
      <c r="C106" s="153" t="s">
        <v>224</v>
      </c>
      <c r="D106" s="40" t="s">
        <v>225</v>
      </c>
      <c r="E106" s="22" t="s">
        <v>2</v>
      </c>
      <c r="F106" s="154" t="s">
        <v>421</v>
      </c>
      <c r="G106" s="62">
        <f t="shared" si="4"/>
        <v>348.8349514563107</v>
      </c>
      <c r="H106" s="114"/>
      <c r="I106" s="106"/>
    </row>
    <row r="107" spans="1:9" ht="14.25" customHeight="1">
      <c r="A107" s="99"/>
      <c r="B107" s="111"/>
      <c r="C107" s="153" t="s">
        <v>224</v>
      </c>
      <c r="D107" s="40" t="s">
        <v>226</v>
      </c>
      <c r="E107" s="22" t="s">
        <v>2</v>
      </c>
      <c r="F107" s="154" t="s">
        <v>422</v>
      </c>
      <c r="G107" s="62">
        <f t="shared" si="4"/>
        <v>363.49514563106794</v>
      </c>
      <c r="H107" s="114"/>
      <c r="I107" s="106"/>
    </row>
    <row r="108" spans="1:9" ht="14.25" customHeight="1">
      <c r="A108" s="99"/>
      <c r="B108" s="111"/>
      <c r="C108" s="153" t="s">
        <v>224</v>
      </c>
      <c r="D108" s="40" t="s">
        <v>227</v>
      </c>
      <c r="E108" s="22" t="s">
        <v>2</v>
      </c>
      <c r="F108" s="154" t="s">
        <v>423</v>
      </c>
      <c r="G108" s="62">
        <f t="shared" si="4"/>
        <v>387.0776699029126</v>
      </c>
      <c r="H108" s="114"/>
      <c r="I108" s="106"/>
    </row>
    <row r="109" spans="1:9" ht="14.25" customHeight="1">
      <c r="A109" s="100"/>
      <c r="B109" s="112"/>
      <c r="C109" s="153" t="s">
        <v>224</v>
      </c>
      <c r="D109" s="40" t="s">
        <v>228</v>
      </c>
      <c r="E109" s="22" t="s">
        <v>2</v>
      </c>
      <c r="F109" s="154" t="s">
        <v>424</v>
      </c>
      <c r="G109" s="62">
        <f t="shared" si="4"/>
        <v>400.3300970873786</v>
      </c>
      <c r="H109" s="115"/>
      <c r="I109" s="107"/>
    </row>
    <row r="110" spans="1:9" ht="15.75" customHeight="1">
      <c r="A110" s="118">
        <v>5</v>
      </c>
      <c r="B110" s="118" t="s">
        <v>449</v>
      </c>
      <c r="C110" s="71" t="s">
        <v>425</v>
      </c>
      <c r="D110" s="22" t="s">
        <v>426</v>
      </c>
      <c r="E110" s="72" t="s">
        <v>347</v>
      </c>
      <c r="F110" s="17">
        <v>415</v>
      </c>
      <c r="G110" s="73">
        <f>F110*0.97</f>
        <v>402.55</v>
      </c>
      <c r="H110" s="54" t="s">
        <v>448</v>
      </c>
      <c r="I110" s="108"/>
    </row>
    <row r="111" spans="1:9" ht="15.75" customHeight="1">
      <c r="A111" s="119"/>
      <c r="B111" s="119"/>
      <c r="C111" s="71" t="s">
        <v>425</v>
      </c>
      <c r="D111" s="22" t="s">
        <v>427</v>
      </c>
      <c r="E111" s="72" t="s">
        <v>347</v>
      </c>
      <c r="F111" s="17">
        <v>433</v>
      </c>
      <c r="G111" s="73">
        <f aca="true" t="shared" si="5" ref="G111:G130">F111*0.97</f>
        <v>420.01</v>
      </c>
      <c r="H111" s="55"/>
      <c r="I111" s="109"/>
    </row>
    <row r="112" spans="1:9" ht="15.75" customHeight="1">
      <c r="A112" s="119"/>
      <c r="B112" s="119"/>
      <c r="C112" s="71" t="s">
        <v>425</v>
      </c>
      <c r="D112" s="22" t="s">
        <v>428</v>
      </c>
      <c r="E112" s="72" t="s">
        <v>347</v>
      </c>
      <c r="F112" s="17">
        <v>450</v>
      </c>
      <c r="G112" s="73">
        <f t="shared" si="5"/>
        <v>436.5</v>
      </c>
      <c r="H112" s="55"/>
      <c r="I112" s="109"/>
    </row>
    <row r="113" spans="1:9" ht="15.75" customHeight="1">
      <c r="A113" s="119"/>
      <c r="B113" s="119"/>
      <c r="C113" s="71" t="s">
        <v>425</v>
      </c>
      <c r="D113" s="22" t="s">
        <v>429</v>
      </c>
      <c r="E113" s="72" t="s">
        <v>347</v>
      </c>
      <c r="F113" s="17">
        <v>466</v>
      </c>
      <c r="G113" s="73">
        <f t="shared" si="5"/>
        <v>452.02</v>
      </c>
      <c r="H113" s="55"/>
      <c r="I113" s="109"/>
    </row>
    <row r="114" spans="1:9" ht="15.75" customHeight="1">
      <c r="A114" s="119"/>
      <c r="B114" s="119"/>
      <c r="C114" s="71" t="s">
        <v>425</v>
      </c>
      <c r="D114" s="22" t="s">
        <v>430</v>
      </c>
      <c r="E114" s="72" t="s">
        <v>347</v>
      </c>
      <c r="F114" s="17">
        <v>483</v>
      </c>
      <c r="G114" s="73">
        <f t="shared" si="5"/>
        <v>468.51</v>
      </c>
      <c r="H114" s="55"/>
      <c r="I114" s="109"/>
    </row>
    <row r="115" spans="1:9" ht="15.75" customHeight="1">
      <c r="A115" s="119"/>
      <c r="B115" s="119"/>
      <c r="C115" s="71" t="s">
        <v>425</v>
      </c>
      <c r="D115" s="22" t="s">
        <v>431</v>
      </c>
      <c r="E115" s="72" t="s">
        <v>347</v>
      </c>
      <c r="F115" s="17">
        <v>501</v>
      </c>
      <c r="G115" s="73">
        <f t="shared" si="5"/>
        <v>485.96999999999997</v>
      </c>
      <c r="H115" s="55"/>
      <c r="I115" s="109"/>
    </row>
    <row r="116" spans="1:9" ht="15.75" customHeight="1">
      <c r="A116" s="119"/>
      <c r="B116" s="119"/>
      <c r="C116" s="71" t="s">
        <v>425</v>
      </c>
      <c r="D116" s="22" t="s">
        <v>432</v>
      </c>
      <c r="E116" s="72" t="s">
        <v>347</v>
      </c>
      <c r="F116" s="17">
        <v>519</v>
      </c>
      <c r="G116" s="73">
        <f t="shared" si="5"/>
        <v>503.43</v>
      </c>
      <c r="H116" s="55"/>
      <c r="I116" s="109"/>
    </row>
    <row r="117" spans="1:9" ht="15.75" customHeight="1">
      <c r="A117" s="119"/>
      <c r="B117" s="119"/>
      <c r="C117" s="71" t="s">
        <v>425</v>
      </c>
      <c r="D117" s="22" t="s">
        <v>433</v>
      </c>
      <c r="E117" s="72" t="s">
        <v>347</v>
      </c>
      <c r="F117" s="17">
        <v>363</v>
      </c>
      <c r="G117" s="73">
        <f t="shared" si="5"/>
        <v>352.11</v>
      </c>
      <c r="H117" s="55"/>
      <c r="I117" s="109"/>
    </row>
    <row r="118" spans="1:9" ht="15.75" customHeight="1">
      <c r="A118" s="119"/>
      <c r="B118" s="119"/>
      <c r="C118" s="71" t="s">
        <v>425</v>
      </c>
      <c r="D118" s="22" t="s">
        <v>434</v>
      </c>
      <c r="E118" s="72" t="s">
        <v>347</v>
      </c>
      <c r="F118" s="17">
        <v>382</v>
      </c>
      <c r="G118" s="73">
        <f t="shared" si="5"/>
        <v>370.53999999999996</v>
      </c>
      <c r="H118" s="55"/>
      <c r="I118" s="109"/>
    </row>
    <row r="119" spans="1:9" ht="15.75" customHeight="1">
      <c r="A119" s="119"/>
      <c r="B119" s="119"/>
      <c r="C119" s="71" t="s">
        <v>425</v>
      </c>
      <c r="D119" s="22" t="s">
        <v>435</v>
      </c>
      <c r="E119" s="72" t="s">
        <v>347</v>
      </c>
      <c r="F119" s="17">
        <v>400</v>
      </c>
      <c r="G119" s="73">
        <f t="shared" si="5"/>
        <v>388</v>
      </c>
      <c r="H119" s="55"/>
      <c r="I119" s="109"/>
    </row>
    <row r="120" spans="1:9" ht="15.75" customHeight="1">
      <c r="A120" s="119"/>
      <c r="B120" s="119"/>
      <c r="C120" s="71" t="s">
        <v>425</v>
      </c>
      <c r="D120" s="22" t="s">
        <v>436</v>
      </c>
      <c r="E120" s="72" t="s">
        <v>347</v>
      </c>
      <c r="F120" s="17">
        <v>415</v>
      </c>
      <c r="G120" s="73">
        <f t="shared" si="5"/>
        <v>402.55</v>
      </c>
      <c r="H120" s="55"/>
      <c r="I120" s="109"/>
    </row>
    <row r="121" spans="1:9" ht="15.75" customHeight="1">
      <c r="A121" s="119"/>
      <c r="B121" s="119"/>
      <c r="C121" s="71" t="s">
        <v>425</v>
      </c>
      <c r="D121" s="22" t="s">
        <v>437</v>
      </c>
      <c r="E121" s="72" t="s">
        <v>347</v>
      </c>
      <c r="F121" s="17">
        <v>434</v>
      </c>
      <c r="G121" s="73">
        <f t="shared" si="5"/>
        <v>420.97999999999996</v>
      </c>
      <c r="H121" s="55"/>
      <c r="I121" s="109"/>
    </row>
    <row r="122" spans="1:9" ht="15.75" customHeight="1">
      <c r="A122" s="119"/>
      <c r="B122" s="119"/>
      <c r="C122" s="71" t="s">
        <v>425</v>
      </c>
      <c r="D122" s="22" t="s">
        <v>438</v>
      </c>
      <c r="E122" s="72" t="s">
        <v>347</v>
      </c>
      <c r="F122" s="17">
        <v>449</v>
      </c>
      <c r="G122" s="73">
        <f t="shared" si="5"/>
        <v>435.53</v>
      </c>
      <c r="H122" s="55"/>
      <c r="I122" s="109"/>
    </row>
    <row r="123" spans="1:9" ht="15.75" customHeight="1">
      <c r="A123" s="119"/>
      <c r="B123" s="119"/>
      <c r="C123" s="71" t="s">
        <v>425</v>
      </c>
      <c r="D123" s="22" t="s">
        <v>439</v>
      </c>
      <c r="E123" s="72" t="s">
        <v>347</v>
      </c>
      <c r="F123" s="17">
        <v>467</v>
      </c>
      <c r="G123" s="73">
        <f t="shared" si="5"/>
        <v>452.99</v>
      </c>
      <c r="H123" s="55"/>
      <c r="I123" s="109"/>
    </row>
    <row r="124" spans="1:9" ht="15.75" customHeight="1">
      <c r="A124" s="119"/>
      <c r="B124" s="119"/>
      <c r="C124" s="71" t="s">
        <v>425</v>
      </c>
      <c r="D124" s="22" t="s">
        <v>440</v>
      </c>
      <c r="E124" s="72" t="s">
        <v>347</v>
      </c>
      <c r="F124" s="17">
        <v>487</v>
      </c>
      <c r="G124" s="73">
        <f t="shared" si="5"/>
        <v>472.39</v>
      </c>
      <c r="H124" s="55"/>
      <c r="I124" s="109"/>
    </row>
    <row r="125" spans="1:9" ht="15.75" customHeight="1">
      <c r="A125" s="119"/>
      <c r="B125" s="119"/>
      <c r="C125" s="42" t="s">
        <v>174</v>
      </c>
      <c r="D125" s="42" t="s">
        <v>175</v>
      </c>
      <c r="E125" s="72" t="s">
        <v>347</v>
      </c>
      <c r="F125" s="17">
        <v>374</v>
      </c>
      <c r="G125" s="73">
        <f t="shared" si="5"/>
        <v>362.78</v>
      </c>
      <c r="H125" s="55"/>
      <c r="I125" s="109"/>
    </row>
    <row r="126" spans="1:9" ht="15.75" customHeight="1">
      <c r="A126" s="119"/>
      <c r="B126" s="119"/>
      <c r="C126" s="42" t="s">
        <v>174</v>
      </c>
      <c r="D126" s="42" t="s">
        <v>176</v>
      </c>
      <c r="E126" s="72" t="s">
        <v>347</v>
      </c>
      <c r="F126" s="17">
        <v>392</v>
      </c>
      <c r="G126" s="73">
        <f t="shared" si="5"/>
        <v>380.24</v>
      </c>
      <c r="H126" s="55"/>
      <c r="I126" s="109"/>
    </row>
    <row r="127" spans="1:9" ht="15.75" customHeight="1">
      <c r="A127" s="119"/>
      <c r="B127" s="119"/>
      <c r="C127" s="42" t="s">
        <v>174</v>
      </c>
      <c r="D127" s="42" t="s">
        <v>177</v>
      </c>
      <c r="E127" s="72" t="s">
        <v>347</v>
      </c>
      <c r="F127" s="17">
        <v>406</v>
      </c>
      <c r="G127" s="73">
        <f t="shared" si="5"/>
        <v>393.82</v>
      </c>
      <c r="H127" s="55"/>
      <c r="I127" s="109"/>
    </row>
    <row r="128" spans="1:9" ht="15.75" customHeight="1">
      <c r="A128" s="119"/>
      <c r="B128" s="119"/>
      <c r="C128" s="42" t="s">
        <v>174</v>
      </c>
      <c r="D128" s="42" t="s">
        <v>178</v>
      </c>
      <c r="E128" s="72" t="s">
        <v>347</v>
      </c>
      <c r="F128" s="17">
        <v>424</v>
      </c>
      <c r="G128" s="73">
        <f t="shared" si="5"/>
        <v>411.28</v>
      </c>
      <c r="H128" s="55"/>
      <c r="I128" s="109"/>
    </row>
    <row r="129" spans="1:9" ht="15.75" customHeight="1">
      <c r="A129" s="119"/>
      <c r="B129" s="119"/>
      <c r="C129" s="42" t="s">
        <v>174</v>
      </c>
      <c r="D129" s="42" t="s">
        <v>179</v>
      </c>
      <c r="E129" s="72" t="s">
        <v>347</v>
      </c>
      <c r="F129" s="17">
        <v>445</v>
      </c>
      <c r="G129" s="73">
        <f t="shared" si="5"/>
        <v>431.65</v>
      </c>
      <c r="H129" s="55"/>
      <c r="I129" s="109"/>
    </row>
    <row r="130" spans="1:9" ht="15.75" customHeight="1">
      <c r="A130" s="119"/>
      <c r="B130" s="119"/>
      <c r="C130" s="42" t="s">
        <v>174</v>
      </c>
      <c r="D130" s="42" t="s">
        <v>180</v>
      </c>
      <c r="E130" s="72" t="s">
        <v>347</v>
      </c>
      <c r="F130" s="17">
        <v>461</v>
      </c>
      <c r="G130" s="73">
        <f t="shared" si="5"/>
        <v>447.17</v>
      </c>
      <c r="H130" s="55"/>
      <c r="I130" s="109"/>
    </row>
    <row r="131" spans="1:9" ht="15.75" customHeight="1">
      <c r="A131" s="119"/>
      <c r="B131" s="119"/>
      <c r="C131" s="71" t="s">
        <v>257</v>
      </c>
      <c r="D131" s="22" t="s">
        <v>338</v>
      </c>
      <c r="E131" s="72" t="s">
        <v>347</v>
      </c>
      <c r="F131" s="72">
        <v>1312</v>
      </c>
      <c r="G131" s="73">
        <f>F131*(1-0.13)</f>
        <v>1141.44</v>
      </c>
      <c r="H131" s="55"/>
      <c r="I131" s="109"/>
    </row>
    <row r="132" spans="1:9" ht="15.75" customHeight="1">
      <c r="A132" s="119"/>
      <c r="B132" s="119"/>
      <c r="C132" s="71" t="s">
        <v>257</v>
      </c>
      <c r="D132" s="22" t="s">
        <v>441</v>
      </c>
      <c r="E132" s="72" t="s">
        <v>347</v>
      </c>
      <c r="F132" s="72">
        <v>1524</v>
      </c>
      <c r="G132" s="73">
        <f aca="true" t="shared" si="6" ref="G132:G138">F132*(1-0.13)</f>
        <v>1325.8799999999999</v>
      </c>
      <c r="H132" s="55"/>
      <c r="I132" s="109"/>
    </row>
    <row r="133" spans="1:9" ht="15.75" customHeight="1">
      <c r="A133" s="119"/>
      <c r="B133" s="119"/>
      <c r="C133" s="71" t="s">
        <v>257</v>
      </c>
      <c r="D133" s="22" t="s">
        <v>442</v>
      </c>
      <c r="E133" s="72" t="s">
        <v>347</v>
      </c>
      <c r="F133" s="72">
        <v>1322</v>
      </c>
      <c r="G133" s="73">
        <f t="shared" si="6"/>
        <v>1150.14</v>
      </c>
      <c r="H133" s="55"/>
      <c r="I133" s="109"/>
    </row>
    <row r="134" spans="1:9" ht="15.75" customHeight="1">
      <c r="A134" s="119"/>
      <c r="B134" s="119"/>
      <c r="C134" s="71" t="s">
        <v>257</v>
      </c>
      <c r="D134" s="22" t="s">
        <v>443</v>
      </c>
      <c r="E134" s="72" t="s">
        <v>347</v>
      </c>
      <c r="F134" s="72">
        <v>1535</v>
      </c>
      <c r="G134" s="73">
        <f t="shared" si="6"/>
        <v>1335.45</v>
      </c>
      <c r="H134" s="55"/>
      <c r="I134" s="109"/>
    </row>
    <row r="135" spans="1:9" ht="15.75" customHeight="1">
      <c r="A135" s="119"/>
      <c r="B135" s="119"/>
      <c r="C135" s="71" t="s">
        <v>257</v>
      </c>
      <c r="D135" s="22" t="s">
        <v>444</v>
      </c>
      <c r="E135" s="72" t="s">
        <v>347</v>
      </c>
      <c r="F135" s="72">
        <v>1275</v>
      </c>
      <c r="G135" s="73">
        <f t="shared" si="6"/>
        <v>1109.25</v>
      </c>
      <c r="H135" s="55"/>
      <c r="I135" s="109"/>
    </row>
    <row r="136" spans="1:9" ht="15.75" customHeight="1">
      <c r="A136" s="119"/>
      <c r="B136" s="119"/>
      <c r="C136" s="71" t="s">
        <v>257</v>
      </c>
      <c r="D136" s="22" t="s">
        <v>445</v>
      </c>
      <c r="E136" s="72" t="s">
        <v>347</v>
      </c>
      <c r="F136" s="72">
        <v>1484</v>
      </c>
      <c r="G136" s="73">
        <f t="shared" si="6"/>
        <v>1291.08</v>
      </c>
      <c r="H136" s="55"/>
      <c r="I136" s="109"/>
    </row>
    <row r="137" spans="1:9" ht="15.75" customHeight="1">
      <c r="A137" s="119"/>
      <c r="B137" s="119"/>
      <c r="C137" s="71" t="s">
        <v>257</v>
      </c>
      <c r="D137" s="22" t="s">
        <v>446</v>
      </c>
      <c r="E137" s="72" t="s">
        <v>347</v>
      </c>
      <c r="F137" s="72">
        <v>1297</v>
      </c>
      <c r="G137" s="73">
        <f t="shared" si="6"/>
        <v>1128.39</v>
      </c>
      <c r="H137" s="55"/>
      <c r="I137" s="109"/>
    </row>
    <row r="138" spans="1:9" ht="15.75" customHeight="1">
      <c r="A138" s="120"/>
      <c r="B138" s="120"/>
      <c r="C138" s="71" t="s">
        <v>257</v>
      </c>
      <c r="D138" s="22" t="s">
        <v>447</v>
      </c>
      <c r="E138" s="72" t="s">
        <v>347</v>
      </c>
      <c r="F138" s="72">
        <v>1509</v>
      </c>
      <c r="G138" s="74">
        <f t="shared" si="6"/>
        <v>1312.83</v>
      </c>
      <c r="H138" s="104"/>
      <c r="I138" s="110"/>
    </row>
    <row r="139" spans="1:9" ht="18.75" customHeight="1">
      <c r="A139" s="118">
        <v>6</v>
      </c>
      <c r="B139" s="121" t="s">
        <v>450</v>
      </c>
      <c r="C139" s="41" t="s">
        <v>229</v>
      </c>
      <c r="D139" s="2" t="s">
        <v>230</v>
      </c>
      <c r="E139" s="2" t="s">
        <v>2</v>
      </c>
      <c r="F139" s="33">
        <v>394.18</v>
      </c>
      <c r="G139" s="75">
        <f>F139*0.97</f>
        <v>382.3546</v>
      </c>
      <c r="H139" s="113" t="s">
        <v>343</v>
      </c>
      <c r="I139" s="108"/>
    </row>
    <row r="140" spans="1:9" ht="18.75" customHeight="1">
      <c r="A140" s="119"/>
      <c r="B140" s="121"/>
      <c r="C140" s="41" t="s">
        <v>229</v>
      </c>
      <c r="D140" s="41" t="s">
        <v>231</v>
      </c>
      <c r="E140" s="2" t="s">
        <v>2</v>
      </c>
      <c r="F140" s="33">
        <v>414.62</v>
      </c>
      <c r="G140" s="8">
        <f aca="true" t="shared" si="7" ref="G140:G157">F140*0.97</f>
        <v>402.1814</v>
      </c>
      <c r="H140" s="114"/>
      <c r="I140" s="143"/>
    </row>
    <row r="141" spans="1:9" ht="18.75" customHeight="1">
      <c r="A141" s="119"/>
      <c r="B141" s="121"/>
      <c r="C141" s="41" t="s">
        <v>229</v>
      </c>
      <c r="D141" s="41" t="s">
        <v>232</v>
      </c>
      <c r="E141" s="2" t="s">
        <v>2</v>
      </c>
      <c r="F141" s="33">
        <v>432.09</v>
      </c>
      <c r="G141" s="8">
        <f t="shared" si="7"/>
        <v>419.1273</v>
      </c>
      <c r="H141" s="114"/>
      <c r="I141" s="143"/>
    </row>
    <row r="142" spans="1:9" ht="18.75" customHeight="1">
      <c r="A142" s="119"/>
      <c r="B142" s="121"/>
      <c r="C142" s="41" t="s">
        <v>229</v>
      </c>
      <c r="D142" s="41" t="s">
        <v>233</v>
      </c>
      <c r="E142" s="2" t="s">
        <v>2</v>
      </c>
      <c r="F142" s="17">
        <v>447.48</v>
      </c>
      <c r="G142" s="8">
        <f t="shared" si="7"/>
        <v>434.0556</v>
      </c>
      <c r="H142" s="114"/>
      <c r="I142" s="143"/>
    </row>
    <row r="143" spans="1:9" ht="18.75" customHeight="1">
      <c r="A143" s="119"/>
      <c r="B143" s="121"/>
      <c r="C143" s="41" t="s">
        <v>229</v>
      </c>
      <c r="D143" s="41" t="s">
        <v>234</v>
      </c>
      <c r="E143" s="2" t="s">
        <v>2</v>
      </c>
      <c r="F143" s="17">
        <v>462.57</v>
      </c>
      <c r="G143" s="8">
        <f t="shared" si="7"/>
        <v>448.6929</v>
      </c>
      <c r="H143" s="114"/>
      <c r="I143" s="143"/>
    </row>
    <row r="144" spans="1:9" ht="18.75" customHeight="1">
      <c r="A144" s="119"/>
      <c r="B144" s="121"/>
      <c r="C144" s="41" t="s">
        <v>229</v>
      </c>
      <c r="D144" s="41" t="s">
        <v>235</v>
      </c>
      <c r="E144" s="2" t="s">
        <v>2</v>
      </c>
      <c r="F144" s="17">
        <v>478.21</v>
      </c>
      <c r="G144" s="8">
        <f t="shared" si="7"/>
        <v>463.8637</v>
      </c>
      <c r="H144" s="114"/>
      <c r="I144" s="143"/>
    </row>
    <row r="145" spans="1:9" ht="18.75" customHeight="1">
      <c r="A145" s="119"/>
      <c r="B145" s="121"/>
      <c r="C145" s="41" t="s">
        <v>229</v>
      </c>
      <c r="D145" s="41" t="s">
        <v>236</v>
      </c>
      <c r="E145" s="2" t="s">
        <v>2</v>
      </c>
      <c r="F145" s="17">
        <v>494.32</v>
      </c>
      <c r="G145" s="8">
        <f t="shared" si="7"/>
        <v>479.49039999999997</v>
      </c>
      <c r="H145" s="114"/>
      <c r="I145" s="143"/>
    </row>
    <row r="146" spans="1:9" ht="18.75" customHeight="1">
      <c r="A146" s="119"/>
      <c r="B146" s="121"/>
      <c r="C146" s="41" t="s">
        <v>229</v>
      </c>
      <c r="D146" s="41" t="s">
        <v>237</v>
      </c>
      <c r="E146" s="2" t="s">
        <v>2</v>
      </c>
      <c r="F146" s="17">
        <v>511</v>
      </c>
      <c r="G146" s="8">
        <f t="shared" si="7"/>
        <v>495.66999999999996</v>
      </c>
      <c r="H146" s="114"/>
      <c r="I146" s="143"/>
    </row>
    <row r="147" spans="1:9" ht="18.75" customHeight="1">
      <c r="A147" s="119"/>
      <c r="B147" s="121"/>
      <c r="C147" s="41" t="s">
        <v>229</v>
      </c>
      <c r="D147" s="41" t="s">
        <v>238</v>
      </c>
      <c r="E147" s="2" t="s">
        <v>2</v>
      </c>
      <c r="F147" s="17">
        <v>526</v>
      </c>
      <c r="G147" s="8">
        <f t="shared" si="7"/>
        <v>510.21999999999997</v>
      </c>
      <c r="H147" s="114"/>
      <c r="I147" s="143"/>
    </row>
    <row r="148" spans="1:9" ht="18.75" customHeight="1">
      <c r="A148" s="119"/>
      <c r="B148" s="121"/>
      <c r="C148" s="41" t="s">
        <v>229</v>
      </c>
      <c r="D148" s="41" t="s">
        <v>239</v>
      </c>
      <c r="E148" s="2" t="s">
        <v>2</v>
      </c>
      <c r="F148" s="17">
        <v>542</v>
      </c>
      <c r="G148" s="8">
        <f t="shared" si="7"/>
        <v>525.74</v>
      </c>
      <c r="H148" s="114"/>
      <c r="I148" s="143"/>
    </row>
    <row r="149" spans="1:9" ht="18.75" customHeight="1">
      <c r="A149" s="119"/>
      <c r="B149" s="121"/>
      <c r="C149" s="41" t="s">
        <v>229</v>
      </c>
      <c r="D149" s="41" t="s">
        <v>240</v>
      </c>
      <c r="E149" s="2" t="s">
        <v>2</v>
      </c>
      <c r="F149" s="17">
        <v>412.07</v>
      </c>
      <c r="G149" s="8">
        <f t="shared" si="7"/>
        <v>399.7079</v>
      </c>
      <c r="H149" s="114"/>
      <c r="I149" s="143"/>
    </row>
    <row r="150" spans="1:9" ht="18.75" customHeight="1">
      <c r="A150" s="119"/>
      <c r="B150" s="121"/>
      <c r="C150" s="41" t="s">
        <v>229</v>
      </c>
      <c r="D150" s="41" t="s">
        <v>241</v>
      </c>
      <c r="E150" s="2" t="s">
        <v>2</v>
      </c>
      <c r="F150" s="17">
        <v>429.44</v>
      </c>
      <c r="G150" s="8">
        <f t="shared" si="7"/>
        <v>416.5568</v>
      </c>
      <c r="H150" s="114"/>
      <c r="I150" s="143"/>
    </row>
    <row r="151" spans="1:9" ht="18.75" customHeight="1">
      <c r="A151" s="119"/>
      <c r="B151" s="121"/>
      <c r="C151" s="41" t="s">
        <v>229</v>
      </c>
      <c r="D151" s="41" t="s">
        <v>242</v>
      </c>
      <c r="E151" s="2" t="s">
        <v>2</v>
      </c>
      <c r="F151" s="17">
        <v>444.96</v>
      </c>
      <c r="G151" s="8">
        <f t="shared" si="7"/>
        <v>431.6112</v>
      </c>
      <c r="H151" s="114"/>
      <c r="I151" s="143"/>
    </row>
    <row r="152" spans="1:9" ht="18.75" customHeight="1">
      <c r="A152" s="119"/>
      <c r="B152" s="121"/>
      <c r="C152" s="41" t="s">
        <v>229</v>
      </c>
      <c r="D152" s="41" t="s">
        <v>243</v>
      </c>
      <c r="E152" s="2" t="s">
        <v>2</v>
      </c>
      <c r="F152" s="17">
        <v>460.06</v>
      </c>
      <c r="G152" s="8">
        <f t="shared" si="7"/>
        <v>446.2582</v>
      </c>
      <c r="H152" s="114"/>
      <c r="I152" s="143"/>
    </row>
    <row r="153" spans="1:9" ht="18.75" customHeight="1">
      <c r="A153" s="119"/>
      <c r="B153" s="121"/>
      <c r="C153" s="41" t="s">
        <v>229</v>
      </c>
      <c r="D153" s="41" t="s">
        <v>244</v>
      </c>
      <c r="E153" s="2" t="s">
        <v>2</v>
      </c>
      <c r="F153" s="17">
        <v>475.58</v>
      </c>
      <c r="G153" s="8">
        <f t="shared" si="7"/>
        <v>461.3126</v>
      </c>
      <c r="H153" s="114"/>
      <c r="I153" s="143"/>
    </row>
    <row r="154" spans="1:9" ht="18.75" customHeight="1">
      <c r="A154" s="119"/>
      <c r="B154" s="121"/>
      <c r="C154" s="41" t="s">
        <v>229</v>
      </c>
      <c r="D154" s="41" t="s">
        <v>245</v>
      </c>
      <c r="E154" s="2" t="s">
        <v>2</v>
      </c>
      <c r="F154" s="17">
        <v>491.84</v>
      </c>
      <c r="G154" s="8">
        <f t="shared" si="7"/>
        <v>477.0848</v>
      </c>
      <c r="H154" s="114"/>
      <c r="I154" s="143"/>
    </row>
    <row r="155" spans="1:9" ht="18.75" customHeight="1">
      <c r="A155" s="119"/>
      <c r="B155" s="121"/>
      <c r="C155" s="41" t="s">
        <v>229</v>
      </c>
      <c r="D155" s="41" t="s">
        <v>246</v>
      </c>
      <c r="E155" s="2" t="s">
        <v>2</v>
      </c>
      <c r="F155" s="17">
        <v>509</v>
      </c>
      <c r="G155" s="8">
        <f t="shared" si="7"/>
        <v>493.72999999999996</v>
      </c>
      <c r="H155" s="114"/>
      <c r="I155" s="143"/>
    </row>
    <row r="156" spans="1:9" ht="18.75" customHeight="1">
      <c r="A156" s="119"/>
      <c r="B156" s="121"/>
      <c r="C156" s="41" t="s">
        <v>229</v>
      </c>
      <c r="D156" s="41" t="s">
        <v>247</v>
      </c>
      <c r="E156" s="2" t="s">
        <v>2</v>
      </c>
      <c r="F156" s="17">
        <v>523</v>
      </c>
      <c r="G156" s="8">
        <f t="shared" si="7"/>
        <v>507.31</v>
      </c>
      <c r="H156" s="114"/>
      <c r="I156" s="143"/>
    </row>
    <row r="157" spans="1:9" ht="18.75" customHeight="1">
      <c r="A157" s="119"/>
      <c r="B157" s="121"/>
      <c r="C157" s="41" t="s">
        <v>229</v>
      </c>
      <c r="D157" s="41" t="s">
        <v>248</v>
      </c>
      <c r="E157" s="2" t="s">
        <v>2</v>
      </c>
      <c r="F157" s="17">
        <v>539</v>
      </c>
      <c r="G157" s="8">
        <f t="shared" si="7"/>
        <v>522.83</v>
      </c>
      <c r="H157" s="114"/>
      <c r="I157" s="143"/>
    </row>
    <row r="158" spans="1:9" ht="18.75" customHeight="1">
      <c r="A158" s="119"/>
      <c r="B158" s="121"/>
      <c r="C158" s="41" t="s">
        <v>249</v>
      </c>
      <c r="D158" s="41" t="s">
        <v>250</v>
      </c>
      <c r="E158" s="2" t="s">
        <v>2</v>
      </c>
      <c r="F158" s="17">
        <v>1700</v>
      </c>
      <c r="G158" s="8">
        <f>F158/1.13</f>
        <v>1504.424778761062</v>
      </c>
      <c r="H158" s="114"/>
      <c r="I158" s="143"/>
    </row>
    <row r="159" spans="1:9" ht="18.75" customHeight="1">
      <c r="A159" s="119"/>
      <c r="B159" s="121"/>
      <c r="C159" s="41" t="s">
        <v>249</v>
      </c>
      <c r="D159" s="41" t="s">
        <v>251</v>
      </c>
      <c r="E159" s="2" t="s">
        <v>2</v>
      </c>
      <c r="F159" s="17">
        <v>1450</v>
      </c>
      <c r="G159" s="8">
        <f>F159/1.13</f>
        <v>1283.1858407079646</v>
      </c>
      <c r="H159" s="114"/>
      <c r="I159" s="143"/>
    </row>
    <row r="160" spans="1:9" ht="18.75" customHeight="1">
      <c r="A160" s="119"/>
      <c r="B160" s="121"/>
      <c r="C160" s="41" t="s">
        <v>252</v>
      </c>
      <c r="D160" s="41" t="s">
        <v>253</v>
      </c>
      <c r="E160" s="2" t="s">
        <v>2</v>
      </c>
      <c r="F160" s="33">
        <v>1350</v>
      </c>
      <c r="G160" s="8">
        <f>F160/1.13</f>
        <v>1194.6902654867258</v>
      </c>
      <c r="H160" s="114"/>
      <c r="I160" s="143"/>
    </row>
    <row r="161" spans="1:9" ht="18.75" customHeight="1">
      <c r="A161" s="119"/>
      <c r="B161" s="121"/>
      <c r="C161" s="41" t="s">
        <v>252</v>
      </c>
      <c r="D161" s="41" t="s">
        <v>254</v>
      </c>
      <c r="E161" s="2" t="s">
        <v>2</v>
      </c>
      <c r="F161" s="17">
        <v>1240</v>
      </c>
      <c r="G161" s="8">
        <f>F161/1.13</f>
        <v>1097.345132743363</v>
      </c>
      <c r="H161" s="114"/>
      <c r="I161" s="143"/>
    </row>
    <row r="162" spans="1:9" ht="18.75" customHeight="1">
      <c r="A162" s="120"/>
      <c r="B162" s="121"/>
      <c r="C162" s="41" t="s">
        <v>255</v>
      </c>
      <c r="D162" s="41" t="s">
        <v>256</v>
      </c>
      <c r="E162" s="2" t="s">
        <v>2</v>
      </c>
      <c r="F162" s="17">
        <v>1120</v>
      </c>
      <c r="G162" s="8">
        <f>F162/1.13</f>
        <v>991.1504424778763</v>
      </c>
      <c r="H162" s="115"/>
      <c r="I162" s="144"/>
    </row>
    <row r="163" spans="1:9" ht="18.75" customHeight="1">
      <c r="A163" s="118">
        <v>7</v>
      </c>
      <c r="B163" s="121" t="s">
        <v>451</v>
      </c>
      <c r="C163" s="77" t="s">
        <v>348</v>
      </c>
      <c r="D163" s="78" t="s">
        <v>349</v>
      </c>
      <c r="E163" s="79" t="s">
        <v>347</v>
      </c>
      <c r="F163" s="80">
        <f>G163*1.03</f>
        <v>429.1907</v>
      </c>
      <c r="G163" s="81">
        <v>416.69</v>
      </c>
      <c r="H163" s="122" t="s">
        <v>350</v>
      </c>
      <c r="I163" s="116"/>
    </row>
    <row r="164" spans="1:9" ht="18.75" customHeight="1">
      <c r="A164" s="119"/>
      <c r="B164" s="121"/>
      <c r="C164" s="77" t="s">
        <v>348</v>
      </c>
      <c r="D164" s="78" t="s">
        <v>351</v>
      </c>
      <c r="E164" s="79" t="s">
        <v>347</v>
      </c>
      <c r="F164" s="80">
        <f aca="true" t="shared" si="8" ref="F164:F177">G164*1.03</f>
        <v>447.5453</v>
      </c>
      <c r="G164" s="81">
        <v>434.51</v>
      </c>
      <c r="H164" s="122"/>
      <c r="I164" s="116"/>
    </row>
    <row r="165" spans="1:9" ht="18.75" customHeight="1">
      <c r="A165" s="119"/>
      <c r="B165" s="121"/>
      <c r="C165" s="77" t="s">
        <v>348</v>
      </c>
      <c r="D165" s="78" t="s">
        <v>352</v>
      </c>
      <c r="E165" s="79" t="s">
        <v>347</v>
      </c>
      <c r="F165" s="80">
        <f t="shared" si="8"/>
        <v>463.73690000000005</v>
      </c>
      <c r="G165" s="81">
        <v>450.23</v>
      </c>
      <c r="H165" s="122"/>
      <c r="I165" s="116"/>
    </row>
    <row r="166" spans="1:9" ht="18.75" customHeight="1">
      <c r="A166" s="119"/>
      <c r="B166" s="121"/>
      <c r="C166" s="77" t="s">
        <v>348</v>
      </c>
      <c r="D166" s="78" t="s">
        <v>353</v>
      </c>
      <c r="E166" s="79" t="s">
        <v>347</v>
      </c>
      <c r="F166" s="80">
        <f t="shared" si="8"/>
        <v>479.5165</v>
      </c>
      <c r="G166" s="81">
        <v>465.55</v>
      </c>
      <c r="H166" s="122"/>
      <c r="I166" s="116"/>
    </row>
    <row r="167" spans="1:9" ht="18.75" customHeight="1">
      <c r="A167" s="119"/>
      <c r="B167" s="121"/>
      <c r="C167" s="77" t="s">
        <v>348</v>
      </c>
      <c r="D167" s="78" t="s">
        <v>354</v>
      </c>
      <c r="E167" s="79" t="s">
        <v>347</v>
      </c>
      <c r="F167" s="80">
        <f t="shared" si="8"/>
        <v>495.9141</v>
      </c>
      <c r="G167" s="81">
        <v>481.47</v>
      </c>
      <c r="H167" s="122"/>
      <c r="I167" s="116"/>
    </row>
    <row r="168" spans="1:9" ht="18.75" customHeight="1">
      <c r="A168" s="119"/>
      <c r="B168" s="121"/>
      <c r="C168" s="77" t="s">
        <v>348</v>
      </c>
      <c r="D168" s="78" t="s">
        <v>355</v>
      </c>
      <c r="E168" s="79" t="s">
        <v>347</v>
      </c>
      <c r="F168" s="80">
        <f t="shared" si="8"/>
        <v>512.7031</v>
      </c>
      <c r="G168" s="81">
        <v>497.77</v>
      </c>
      <c r="H168" s="122"/>
      <c r="I168" s="116"/>
    </row>
    <row r="169" spans="1:9" ht="18.75" customHeight="1">
      <c r="A169" s="119"/>
      <c r="B169" s="121"/>
      <c r="C169" s="77" t="s">
        <v>348</v>
      </c>
      <c r="D169" s="78" t="s">
        <v>356</v>
      </c>
      <c r="E169" s="79" t="s">
        <v>347</v>
      </c>
      <c r="F169" s="80">
        <f t="shared" si="8"/>
        <v>530.2955000000001</v>
      </c>
      <c r="G169" s="81">
        <v>514.85</v>
      </c>
      <c r="H169" s="122"/>
      <c r="I169" s="116"/>
    </row>
    <row r="170" spans="1:9" ht="18.75" customHeight="1">
      <c r="A170" s="119"/>
      <c r="B170" s="121"/>
      <c r="C170" s="77" t="s">
        <v>357</v>
      </c>
      <c r="D170" s="78" t="s">
        <v>358</v>
      </c>
      <c r="E170" s="79" t="s">
        <v>347</v>
      </c>
      <c r="F170" s="80">
        <f t="shared" si="8"/>
        <v>382.027</v>
      </c>
      <c r="G170" s="81">
        <v>370.9</v>
      </c>
      <c r="H170" s="122"/>
      <c r="I170" s="116"/>
    </row>
    <row r="171" spans="1:9" ht="18.75" customHeight="1">
      <c r="A171" s="119"/>
      <c r="B171" s="121"/>
      <c r="C171" s="77" t="s">
        <v>357</v>
      </c>
      <c r="D171" s="78" t="s">
        <v>349</v>
      </c>
      <c r="E171" s="79" t="s">
        <v>347</v>
      </c>
      <c r="F171" s="80">
        <f t="shared" si="8"/>
        <v>401.36010000000005</v>
      </c>
      <c r="G171" s="81">
        <v>389.67</v>
      </c>
      <c r="H171" s="122"/>
      <c r="I171" s="116"/>
    </row>
    <row r="172" spans="1:9" ht="18.75" customHeight="1">
      <c r="A172" s="119"/>
      <c r="B172" s="121"/>
      <c r="C172" s="77" t="s">
        <v>357</v>
      </c>
      <c r="D172" s="78" t="s">
        <v>351</v>
      </c>
      <c r="E172" s="79" t="s">
        <v>347</v>
      </c>
      <c r="F172" s="80">
        <f t="shared" si="8"/>
        <v>419.6014</v>
      </c>
      <c r="G172" s="81">
        <v>407.38</v>
      </c>
      <c r="H172" s="122"/>
      <c r="I172" s="116"/>
    </row>
    <row r="173" spans="1:9" ht="18.75" customHeight="1">
      <c r="A173" s="119"/>
      <c r="B173" s="121"/>
      <c r="C173" s="77" t="s">
        <v>357</v>
      </c>
      <c r="D173" s="78" t="s">
        <v>352</v>
      </c>
      <c r="E173" s="79" t="s">
        <v>347</v>
      </c>
      <c r="F173" s="80">
        <f t="shared" si="8"/>
        <v>435.5046</v>
      </c>
      <c r="G173" s="81">
        <v>422.82</v>
      </c>
      <c r="H173" s="122"/>
      <c r="I173" s="116"/>
    </row>
    <row r="174" spans="1:9" ht="18.75" customHeight="1">
      <c r="A174" s="119"/>
      <c r="B174" s="121"/>
      <c r="C174" s="77" t="s">
        <v>357</v>
      </c>
      <c r="D174" s="78" t="s">
        <v>353</v>
      </c>
      <c r="E174" s="79" t="s">
        <v>347</v>
      </c>
      <c r="F174" s="80">
        <f t="shared" si="8"/>
        <v>456.4239</v>
      </c>
      <c r="G174" s="81">
        <v>443.13</v>
      </c>
      <c r="H174" s="122"/>
      <c r="I174" s="116"/>
    </row>
    <row r="175" spans="1:9" ht="18.75" customHeight="1">
      <c r="A175" s="119"/>
      <c r="B175" s="121"/>
      <c r="C175" s="77" t="s">
        <v>357</v>
      </c>
      <c r="D175" s="78" t="s">
        <v>354</v>
      </c>
      <c r="E175" s="79" t="s">
        <v>347</v>
      </c>
      <c r="F175" s="80">
        <f t="shared" si="8"/>
        <v>475.654</v>
      </c>
      <c r="G175" s="81">
        <v>461.8</v>
      </c>
      <c r="H175" s="122"/>
      <c r="I175" s="116"/>
    </row>
    <row r="176" spans="1:9" ht="18.75" customHeight="1">
      <c r="A176" s="119"/>
      <c r="B176" s="121"/>
      <c r="C176" s="77" t="s">
        <v>357</v>
      </c>
      <c r="D176" s="78" t="s">
        <v>355</v>
      </c>
      <c r="E176" s="79" t="s">
        <v>347</v>
      </c>
      <c r="F176" s="80">
        <f t="shared" si="8"/>
        <v>496.7072</v>
      </c>
      <c r="G176" s="81">
        <v>482.24</v>
      </c>
      <c r="H176" s="122"/>
      <c r="I176" s="116"/>
    </row>
    <row r="177" spans="1:9" ht="18.75" customHeight="1">
      <c r="A177" s="119"/>
      <c r="B177" s="121"/>
      <c r="C177" s="77" t="s">
        <v>357</v>
      </c>
      <c r="D177" s="78" t="s">
        <v>356</v>
      </c>
      <c r="E177" s="79" t="s">
        <v>347</v>
      </c>
      <c r="F177" s="80">
        <f t="shared" si="8"/>
        <v>520.15</v>
      </c>
      <c r="G177" s="81">
        <v>505</v>
      </c>
      <c r="H177" s="122"/>
      <c r="I177" s="116"/>
    </row>
    <row r="178" spans="1:9" ht="18.75" customHeight="1">
      <c r="A178" s="119"/>
      <c r="B178" s="121"/>
      <c r="C178" s="77" t="s">
        <v>318</v>
      </c>
      <c r="D178" s="78" t="s">
        <v>258</v>
      </c>
      <c r="E178" s="79" t="s">
        <v>347</v>
      </c>
      <c r="F178" s="81">
        <v>1439</v>
      </c>
      <c r="G178" s="82">
        <v>1273</v>
      </c>
      <c r="H178" s="122" t="s">
        <v>452</v>
      </c>
      <c r="I178" s="148"/>
    </row>
    <row r="179" spans="1:9" ht="18.75" customHeight="1">
      <c r="A179" s="119"/>
      <c r="B179" s="121"/>
      <c r="C179" s="77" t="s">
        <v>318</v>
      </c>
      <c r="D179" s="78" t="s">
        <v>259</v>
      </c>
      <c r="E179" s="79" t="s">
        <v>347</v>
      </c>
      <c r="F179" s="81">
        <v>1470</v>
      </c>
      <c r="G179" s="82">
        <v>1301</v>
      </c>
      <c r="H179" s="122"/>
      <c r="I179" s="148"/>
    </row>
    <row r="180" spans="1:9" ht="18.75" customHeight="1">
      <c r="A180" s="119"/>
      <c r="B180" s="121"/>
      <c r="C180" s="77" t="s">
        <v>318</v>
      </c>
      <c r="D180" s="78" t="s">
        <v>261</v>
      </c>
      <c r="E180" s="79" t="s">
        <v>347</v>
      </c>
      <c r="F180" s="81">
        <v>1410</v>
      </c>
      <c r="G180" s="82">
        <v>1248</v>
      </c>
      <c r="H180" s="122"/>
      <c r="I180" s="148"/>
    </row>
    <row r="181" spans="1:9" ht="18.75" customHeight="1">
      <c r="A181" s="119"/>
      <c r="B181" s="121"/>
      <c r="C181" s="77" t="s">
        <v>318</v>
      </c>
      <c r="D181" s="78" t="s">
        <v>262</v>
      </c>
      <c r="E181" s="79" t="s">
        <v>347</v>
      </c>
      <c r="F181" s="81">
        <v>1425</v>
      </c>
      <c r="G181" s="82">
        <v>1261</v>
      </c>
      <c r="H181" s="122"/>
      <c r="I181" s="148"/>
    </row>
    <row r="182" spans="1:9" ht="18.75" customHeight="1">
      <c r="A182" s="119"/>
      <c r="B182" s="121"/>
      <c r="C182" s="77" t="s">
        <v>318</v>
      </c>
      <c r="D182" s="78" t="s">
        <v>263</v>
      </c>
      <c r="E182" s="79" t="s">
        <v>347</v>
      </c>
      <c r="F182" s="81">
        <v>1341</v>
      </c>
      <c r="G182" s="82">
        <v>1187</v>
      </c>
      <c r="H182" s="122"/>
      <c r="I182" s="148"/>
    </row>
    <row r="183" spans="1:9" ht="18.75" customHeight="1">
      <c r="A183" s="119"/>
      <c r="B183" s="121"/>
      <c r="C183" s="77" t="s">
        <v>318</v>
      </c>
      <c r="D183" s="78" t="s">
        <v>264</v>
      </c>
      <c r="E183" s="79" t="s">
        <v>347</v>
      </c>
      <c r="F183" s="81">
        <v>1356</v>
      </c>
      <c r="G183" s="82">
        <v>1200</v>
      </c>
      <c r="H183" s="122"/>
      <c r="I183" s="148"/>
    </row>
    <row r="184" spans="1:9" ht="18.75" customHeight="1">
      <c r="A184" s="119"/>
      <c r="B184" s="121"/>
      <c r="C184" s="77" t="s">
        <v>318</v>
      </c>
      <c r="D184" s="78" t="s">
        <v>265</v>
      </c>
      <c r="E184" s="79" t="s">
        <v>347</v>
      </c>
      <c r="F184" s="81">
        <v>1276</v>
      </c>
      <c r="G184" s="82">
        <v>1130</v>
      </c>
      <c r="H184" s="122"/>
      <c r="I184" s="148"/>
    </row>
    <row r="185" spans="1:9" ht="18.75" customHeight="1">
      <c r="A185" s="119"/>
      <c r="B185" s="121"/>
      <c r="C185" s="77" t="s">
        <v>318</v>
      </c>
      <c r="D185" s="78" t="s">
        <v>266</v>
      </c>
      <c r="E185" s="79" t="s">
        <v>347</v>
      </c>
      <c r="F185" s="81">
        <v>1298</v>
      </c>
      <c r="G185" s="82">
        <v>1148</v>
      </c>
      <c r="H185" s="122"/>
      <c r="I185" s="148"/>
    </row>
    <row r="186" spans="1:9" ht="18.75" customHeight="1">
      <c r="A186" s="120"/>
      <c r="B186" s="121"/>
      <c r="C186" s="77" t="s">
        <v>318</v>
      </c>
      <c r="D186" s="78" t="s">
        <v>267</v>
      </c>
      <c r="E186" s="79" t="s">
        <v>347</v>
      </c>
      <c r="F186" s="81">
        <v>1747</v>
      </c>
      <c r="G186" s="82">
        <v>1546</v>
      </c>
      <c r="H186" s="122"/>
      <c r="I186" s="148"/>
    </row>
    <row r="187" spans="1:9" ht="15" customHeight="1">
      <c r="A187" s="121">
        <v>8</v>
      </c>
      <c r="B187" s="121" t="s">
        <v>268</v>
      </c>
      <c r="C187" s="2" t="s">
        <v>174</v>
      </c>
      <c r="D187" s="2" t="s">
        <v>269</v>
      </c>
      <c r="E187" s="2" t="s">
        <v>2</v>
      </c>
      <c r="F187" s="85">
        <f>G187+G187*0.03</f>
        <v>320.46389999999997</v>
      </c>
      <c r="G187" s="76">
        <f>345.7*0.9</f>
        <v>311.13</v>
      </c>
      <c r="H187" s="126" t="s">
        <v>361</v>
      </c>
      <c r="I187" s="116"/>
    </row>
    <row r="188" spans="1:9" ht="15" customHeight="1">
      <c r="A188" s="121"/>
      <c r="B188" s="121"/>
      <c r="C188" s="2" t="s">
        <v>174</v>
      </c>
      <c r="D188" s="2" t="s">
        <v>270</v>
      </c>
      <c r="E188" s="2" t="s">
        <v>2</v>
      </c>
      <c r="F188" s="85">
        <f aca="true" t="shared" si="9" ref="F188:F251">G188*1.03</f>
        <v>336.4083</v>
      </c>
      <c r="G188" s="76">
        <f>362.9*0.9</f>
        <v>326.61</v>
      </c>
      <c r="H188" s="126"/>
      <c r="I188" s="116"/>
    </row>
    <row r="189" spans="1:9" ht="15" customHeight="1">
      <c r="A189" s="121"/>
      <c r="B189" s="121"/>
      <c r="C189" s="2" t="s">
        <v>174</v>
      </c>
      <c r="D189" s="2" t="s">
        <v>271</v>
      </c>
      <c r="E189" s="2" t="s">
        <v>2</v>
      </c>
      <c r="F189" s="85">
        <f t="shared" si="9"/>
        <v>347.8104</v>
      </c>
      <c r="G189" s="76">
        <f>375.2*0.9</f>
        <v>337.68</v>
      </c>
      <c r="H189" s="126"/>
      <c r="I189" s="116"/>
    </row>
    <row r="190" spans="1:9" ht="15" customHeight="1">
      <c r="A190" s="121"/>
      <c r="B190" s="121"/>
      <c r="C190" s="2" t="s">
        <v>174</v>
      </c>
      <c r="D190" s="2" t="s">
        <v>272</v>
      </c>
      <c r="E190" s="2" t="s">
        <v>7</v>
      </c>
      <c r="F190" s="85">
        <f>G190+G190*0.03</f>
        <v>362.9205</v>
      </c>
      <c r="G190" s="76">
        <f>391.5*0.9</f>
        <v>352.35</v>
      </c>
      <c r="H190" s="126"/>
      <c r="I190" s="116"/>
    </row>
    <row r="191" spans="1:9" ht="15" customHeight="1">
      <c r="A191" s="121"/>
      <c r="B191" s="121"/>
      <c r="C191" s="2" t="s">
        <v>174</v>
      </c>
      <c r="D191" s="2" t="s">
        <v>273</v>
      </c>
      <c r="E191" s="2" t="s">
        <v>2</v>
      </c>
      <c r="F191" s="85">
        <f t="shared" si="9"/>
        <v>380.2554</v>
      </c>
      <c r="G191" s="76">
        <f>410.2*0.9</f>
        <v>369.18</v>
      </c>
      <c r="H191" s="126"/>
      <c r="I191" s="116"/>
    </row>
    <row r="192" spans="1:9" ht="15" customHeight="1">
      <c r="A192" s="121"/>
      <c r="B192" s="121"/>
      <c r="C192" s="2" t="s">
        <v>174</v>
      </c>
      <c r="D192" s="2" t="s">
        <v>274</v>
      </c>
      <c r="E192" s="2" t="s">
        <v>2</v>
      </c>
      <c r="F192" s="85">
        <f t="shared" si="9"/>
        <v>394.5312</v>
      </c>
      <c r="G192" s="76">
        <f>425.6*0.9</f>
        <v>383.04</v>
      </c>
      <c r="H192" s="126"/>
      <c r="I192" s="116"/>
    </row>
    <row r="193" spans="1:9" ht="15" customHeight="1">
      <c r="A193" s="121"/>
      <c r="B193" s="121"/>
      <c r="C193" s="2" t="s">
        <v>181</v>
      </c>
      <c r="D193" s="2" t="s">
        <v>275</v>
      </c>
      <c r="E193" s="2" t="s">
        <v>2</v>
      </c>
      <c r="F193" s="85">
        <f t="shared" si="9"/>
        <v>313.0479</v>
      </c>
      <c r="G193" s="76">
        <f>337.7*0.9</f>
        <v>303.93</v>
      </c>
      <c r="H193" s="126"/>
      <c r="I193" s="116"/>
    </row>
    <row r="194" spans="1:9" ht="15" customHeight="1">
      <c r="A194" s="121"/>
      <c r="B194" s="121"/>
      <c r="C194" s="2" t="s">
        <v>181</v>
      </c>
      <c r="D194" s="2" t="s">
        <v>276</v>
      </c>
      <c r="E194" s="2" t="s">
        <v>2</v>
      </c>
      <c r="F194" s="85">
        <f t="shared" si="9"/>
        <v>329.36310000000003</v>
      </c>
      <c r="G194" s="76">
        <f>355.3*0.9</f>
        <v>319.77000000000004</v>
      </c>
      <c r="H194" s="126"/>
      <c r="I194" s="116"/>
    </row>
    <row r="195" spans="1:9" ht="15" customHeight="1">
      <c r="A195" s="121"/>
      <c r="B195" s="121"/>
      <c r="C195" s="2" t="s">
        <v>181</v>
      </c>
      <c r="D195" s="2" t="s">
        <v>277</v>
      </c>
      <c r="E195" s="2" t="s">
        <v>2</v>
      </c>
      <c r="F195" s="85">
        <f t="shared" si="9"/>
        <v>344.93670000000003</v>
      </c>
      <c r="G195" s="76">
        <f>372.1*0.9</f>
        <v>334.89000000000004</v>
      </c>
      <c r="H195" s="126"/>
      <c r="I195" s="116"/>
    </row>
    <row r="196" spans="1:9" ht="15" customHeight="1">
      <c r="A196" s="121"/>
      <c r="B196" s="121"/>
      <c r="C196" s="2" t="s">
        <v>181</v>
      </c>
      <c r="D196" s="2" t="s">
        <v>278</v>
      </c>
      <c r="E196" s="2" t="s">
        <v>2</v>
      </c>
      <c r="F196" s="85">
        <f t="shared" si="9"/>
        <v>358.1928</v>
      </c>
      <c r="G196" s="76">
        <f>386.4*0.9</f>
        <v>347.76</v>
      </c>
      <c r="H196" s="126"/>
      <c r="I196" s="116"/>
    </row>
    <row r="197" spans="1:9" ht="15" customHeight="1">
      <c r="A197" s="121"/>
      <c r="B197" s="121"/>
      <c r="C197" s="2" t="s">
        <v>181</v>
      </c>
      <c r="D197" s="2" t="s">
        <v>279</v>
      </c>
      <c r="E197" s="2" t="s">
        <v>7</v>
      </c>
      <c r="F197" s="85">
        <f t="shared" si="9"/>
        <v>376.91820000000007</v>
      </c>
      <c r="G197" s="76">
        <f>406.6*0.9</f>
        <v>365.94000000000005</v>
      </c>
      <c r="H197" s="126"/>
      <c r="I197" s="116"/>
    </row>
    <row r="198" spans="1:9" ht="15" customHeight="1">
      <c r="A198" s="121"/>
      <c r="B198" s="121"/>
      <c r="C198" s="2" t="s">
        <v>181</v>
      </c>
      <c r="D198" s="2" t="s">
        <v>280</v>
      </c>
      <c r="E198" s="2" t="s">
        <v>7</v>
      </c>
      <c r="F198" s="85">
        <f t="shared" si="9"/>
        <v>393.7896</v>
      </c>
      <c r="G198" s="76">
        <f>424.8*0.9</f>
        <v>382.32</v>
      </c>
      <c r="H198" s="126"/>
      <c r="I198" s="116"/>
    </row>
    <row r="199" spans="1:9" ht="15" customHeight="1">
      <c r="A199" s="121"/>
      <c r="B199" s="121"/>
      <c r="C199" s="2" t="s">
        <v>181</v>
      </c>
      <c r="D199" s="2" t="s">
        <v>281</v>
      </c>
      <c r="E199" s="2" t="s">
        <v>7</v>
      </c>
      <c r="F199" s="85">
        <f t="shared" si="9"/>
        <v>411.7734</v>
      </c>
      <c r="G199" s="76">
        <f>444.2*0.9</f>
        <v>399.78</v>
      </c>
      <c r="H199" s="126"/>
      <c r="I199" s="116"/>
    </row>
    <row r="200" spans="1:9" ht="15" customHeight="1">
      <c r="A200" s="121"/>
      <c r="B200" s="121"/>
      <c r="C200" s="2" t="s">
        <v>181</v>
      </c>
      <c r="D200" s="2" t="s">
        <v>282</v>
      </c>
      <c r="E200" s="2" t="s">
        <v>7</v>
      </c>
      <c r="F200" s="85">
        <f t="shared" si="9"/>
        <v>431.2404</v>
      </c>
      <c r="G200" s="76">
        <f>465.2*0.9</f>
        <v>418.68</v>
      </c>
      <c r="H200" s="126"/>
      <c r="I200" s="116"/>
    </row>
    <row r="201" spans="1:9" ht="15" customHeight="1">
      <c r="A201" s="121"/>
      <c r="B201" s="121"/>
      <c r="C201" s="2" t="s">
        <v>181</v>
      </c>
      <c r="D201" s="2" t="s">
        <v>283</v>
      </c>
      <c r="E201" s="2" t="s">
        <v>7</v>
      </c>
      <c r="F201" s="85">
        <f t="shared" si="9"/>
        <v>447.741</v>
      </c>
      <c r="G201" s="76">
        <f>483*0.9</f>
        <v>434.7</v>
      </c>
      <c r="H201" s="126"/>
      <c r="I201" s="116"/>
    </row>
    <row r="202" spans="1:9" ht="15" customHeight="1">
      <c r="A202" s="121"/>
      <c r="B202" s="121"/>
      <c r="C202" s="2" t="s">
        <v>181</v>
      </c>
      <c r="D202" s="2" t="s">
        <v>284</v>
      </c>
      <c r="E202" s="2" t="s">
        <v>7</v>
      </c>
      <c r="F202" s="85">
        <f t="shared" si="9"/>
        <v>464.6124</v>
      </c>
      <c r="G202" s="76">
        <f>501.2*0.9</f>
        <v>451.08</v>
      </c>
      <c r="H202" s="126"/>
      <c r="I202" s="116"/>
    </row>
    <row r="203" spans="1:9" ht="15" customHeight="1">
      <c r="A203" s="121"/>
      <c r="B203" s="121"/>
      <c r="C203" s="2" t="s">
        <v>181</v>
      </c>
      <c r="D203" s="2" t="s">
        <v>285</v>
      </c>
      <c r="E203" s="2" t="s">
        <v>7</v>
      </c>
      <c r="F203" s="85">
        <f t="shared" si="9"/>
        <v>311.1012</v>
      </c>
      <c r="G203" s="76">
        <f>335.6*0.9</f>
        <v>302.04</v>
      </c>
      <c r="H203" s="126"/>
      <c r="I203" s="116"/>
    </row>
    <row r="204" spans="1:9" ht="15" customHeight="1">
      <c r="A204" s="121"/>
      <c r="B204" s="121"/>
      <c r="C204" s="2" t="s">
        <v>181</v>
      </c>
      <c r="D204" s="2" t="s">
        <v>286</v>
      </c>
      <c r="E204" s="2" t="s">
        <v>7</v>
      </c>
      <c r="F204" s="85">
        <f t="shared" si="9"/>
        <v>327.4164</v>
      </c>
      <c r="G204" s="76">
        <f>353.2*0.9</f>
        <v>317.88</v>
      </c>
      <c r="H204" s="126"/>
      <c r="I204" s="116"/>
    </row>
    <row r="205" spans="1:9" ht="15" customHeight="1">
      <c r="A205" s="121"/>
      <c r="B205" s="121"/>
      <c r="C205" s="2" t="s">
        <v>181</v>
      </c>
      <c r="D205" s="2" t="s">
        <v>287</v>
      </c>
      <c r="E205" s="2" t="s">
        <v>7</v>
      </c>
      <c r="F205" s="85">
        <f t="shared" si="9"/>
        <v>343.08270000000005</v>
      </c>
      <c r="G205" s="76">
        <f>370.1*0.9</f>
        <v>333.09000000000003</v>
      </c>
      <c r="H205" s="126"/>
      <c r="I205" s="116"/>
    </row>
    <row r="206" spans="1:9" ht="15" customHeight="1">
      <c r="A206" s="121"/>
      <c r="B206" s="121"/>
      <c r="C206" s="2" t="s">
        <v>181</v>
      </c>
      <c r="D206" s="2" t="s">
        <v>288</v>
      </c>
      <c r="E206" s="2" t="s">
        <v>7</v>
      </c>
      <c r="F206" s="85">
        <f t="shared" si="9"/>
        <v>355.968</v>
      </c>
      <c r="G206" s="76">
        <f>384*0.9</f>
        <v>345.6</v>
      </c>
      <c r="H206" s="126"/>
      <c r="I206" s="116"/>
    </row>
    <row r="207" spans="1:9" ht="15" customHeight="1">
      <c r="A207" s="121"/>
      <c r="B207" s="121"/>
      <c r="C207" s="2" t="s">
        <v>181</v>
      </c>
      <c r="D207" s="2" t="s">
        <v>289</v>
      </c>
      <c r="E207" s="2" t="s">
        <v>7</v>
      </c>
      <c r="F207" s="85">
        <f t="shared" si="9"/>
        <v>371.4489</v>
      </c>
      <c r="G207" s="76">
        <f>400.7*0.9</f>
        <v>360.63</v>
      </c>
      <c r="H207" s="126"/>
      <c r="I207" s="116"/>
    </row>
    <row r="208" spans="1:9" ht="15" customHeight="1">
      <c r="A208" s="121"/>
      <c r="B208" s="121"/>
      <c r="C208" s="2" t="s">
        <v>181</v>
      </c>
      <c r="D208" s="2" t="s">
        <v>290</v>
      </c>
      <c r="E208" s="2" t="s">
        <v>7</v>
      </c>
      <c r="F208" s="85">
        <f t="shared" si="9"/>
        <v>385.0758</v>
      </c>
      <c r="G208" s="76">
        <f>415.4*0.9</f>
        <v>373.86</v>
      </c>
      <c r="H208" s="126"/>
      <c r="I208" s="116"/>
    </row>
    <row r="209" spans="1:9" ht="15" customHeight="1">
      <c r="A209" s="121"/>
      <c r="B209" s="121"/>
      <c r="C209" s="2" t="s">
        <v>181</v>
      </c>
      <c r="D209" s="2" t="s">
        <v>291</v>
      </c>
      <c r="E209" s="2" t="s">
        <v>7</v>
      </c>
      <c r="F209" s="85">
        <f t="shared" si="9"/>
        <v>399.7224</v>
      </c>
      <c r="G209" s="76">
        <f>431.2*0.9</f>
        <v>388.08</v>
      </c>
      <c r="H209" s="126"/>
      <c r="I209" s="116"/>
    </row>
    <row r="210" spans="1:9" ht="15" customHeight="1">
      <c r="A210" s="121"/>
      <c r="B210" s="121"/>
      <c r="C210" s="2" t="s">
        <v>181</v>
      </c>
      <c r="D210" s="2" t="s">
        <v>292</v>
      </c>
      <c r="E210" s="2" t="s">
        <v>7</v>
      </c>
      <c r="F210" s="85">
        <f t="shared" si="9"/>
        <v>416.1303</v>
      </c>
      <c r="G210" s="76">
        <f>448.9*0.9</f>
        <v>404.01</v>
      </c>
      <c r="H210" s="126"/>
      <c r="I210" s="116"/>
    </row>
    <row r="211" spans="1:9" ht="15" customHeight="1">
      <c r="A211" s="121"/>
      <c r="B211" s="121"/>
      <c r="C211" s="2" t="s">
        <v>181</v>
      </c>
      <c r="D211" s="2" t="s">
        <v>293</v>
      </c>
      <c r="E211" s="2" t="s">
        <v>7</v>
      </c>
      <c r="F211" s="85">
        <f t="shared" si="9"/>
        <v>429.8499</v>
      </c>
      <c r="G211" s="76">
        <f>463.7*0.9</f>
        <v>417.33</v>
      </c>
      <c r="H211" s="126"/>
      <c r="I211" s="116"/>
    </row>
    <row r="212" spans="1:9" ht="15" customHeight="1">
      <c r="A212" s="121"/>
      <c r="B212" s="121"/>
      <c r="C212" s="2" t="s">
        <v>181</v>
      </c>
      <c r="D212" s="2" t="s">
        <v>294</v>
      </c>
      <c r="E212" s="2" t="s">
        <v>7</v>
      </c>
      <c r="F212" s="85">
        <f t="shared" si="9"/>
        <v>443.66220000000004</v>
      </c>
      <c r="G212" s="76">
        <f>478.6*0.9</f>
        <v>430.74</v>
      </c>
      <c r="H212" s="126"/>
      <c r="I212" s="116"/>
    </row>
    <row r="213" spans="1:9" ht="12.75" customHeight="1">
      <c r="A213" s="121"/>
      <c r="B213" s="121"/>
      <c r="C213" s="2" t="s">
        <v>202</v>
      </c>
      <c r="D213" s="2" t="s">
        <v>295</v>
      </c>
      <c r="E213" s="2" t="s">
        <v>7</v>
      </c>
      <c r="F213" s="85">
        <f t="shared" si="9"/>
        <v>355.7826</v>
      </c>
      <c r="G213" s="76">
        <f>383.8*0.9</f>
        <v>345.42</v>
      </c>
      <c r="H213" s="126"/>
      <c r="I213" s="116"/>
    </row>
    <row r="214" spans="1:9" ht="12.75" customHeight="1">
      <c r="A214" s="121"/>
      <c r="B214" s="121"/>
      <c r="C214" s="2" t="s">
        <v>202</v>
      </c>
      <c r="D214" s="2" t="s">
        <v>296</v>
      </c>
      <c r="E214" s="2" t="s">
        <v>7</v>
      </c>
      <c r="F214" s="85">
        <f t="shared" si="9"/>
        <v>371.4489</v>
      </c>
      <c r="G214" s="76">
        <f>400.7*0.9</f>
        <v>360.63</v>
      </c>
      <c r="H214" s="126"/>
      <c r="I214" s="116"/>
    </row>
    <row r="215" spans="1:9" ht="12.75" customHeight="1">
      <c r="A215" s="121"/>
      <c r="B215" s="121"/>
      <c r="C215" s="2" t="s">
        <v>202</v>
      </c>
      <c r="D215" s="2" t="s">
        <v>297</v>
      </c>
      <c r="E215" s="2" t="s">
        <v>7</v>
      </c>
      <c r="F215" s="85">
        <f t="shared" si="9"/>
        <v>385.3539</v>
      </c>
      <c r="G215" s="76">
        <f>415.7*0.9</f>
        <v>374.13</v>
      </c>
      <c r="H215" s="126"/>
      <c r="I215" s="116"/>
    </row>
    <row r="216" spans="1:9" ht="12.75" customHeight="1">
      <c r="A216" s="121"/>
      <c r="B216" s="121"/>
      <c r="C216" s="2" t="s">
        <v>202</v>
      </c>
      <c r="D216" s="2" t="s">
        <v>298</v>
      </c>
      <c r="E216" s="2" t="s">
        <v>7</v>
      </c>
      <c r="F216" s="85">
        <f t="shared" si="9"/>
        <v>400.00050000000005</v>
      </c>
      <c r="G216" s="76">
        <f>431.5*0.9</f>
        <v>388.35</v>
      </c>
      <c r="H216" s="126"/>
      <c r="I216" s="116"/>
    </row>
    <row r="217" spans="1:9" ht="12.75" customHeight="1">
      <c r="A217" s="121"/>
      <c r="B217" s="121"/>
      <c r="C217" s="2" t="s">
        <v>202</v>
      </c>
      <c r="D217" s="2" t="s">
        <v>299</v>
      </c>
      <c r="E217" s="2" t="s">
        <v>7</v>
      </c>
      <c r="F217" s="85">
        <f t="shared" si="9"/>
        <v>414.46170000000006</v>
      </c>
      <c r="G217" s="76">
        <f>447.1*0.9</f>
        <v>402.39000000000004</v>
      </c>
      <c r="H217" s="126"/>
      <c r="I217" s="116"/>
    </row>
    <row r="218" spans="1:9" ht="15" customHeight="1">
      <c r="A218" s="121">
        <v>8</v>
      </c>
      <c r="B218" s="121" t="s">
        <v>268</v>
      </c>
      <c r="C218" s="2" t="s">
        <v>202</v>
      </c>
      <c r="D218" s="2" t="s">
        <v>300</v>
      </c>
      <c r="E218" s="2" t="s">
        <v>7</v>
      </c>
      <c r="F218" s="85">
        <f t="shared" si="9"/>
        <v>429.10830000000004</v>
      </c>
      <c r="G218" s="76">
        <f>462.9*0.9</f>
        <v>416.61</v>
      </c>
      <c r="H218" s="126" t="s">
        <v>361</v>
      </c>
      <c r="I218" s="126"/>
    </row>
    <row r="219" spans="1:9" ht="15" customHeight="1">
      <c r="A219" s="121"/>
      <c r="B219" s="121"/>
      <c r="C219" s="2" t="s">
        <v>202</v>
      </c>
      <c r="D219" s="2" t="s">
        <v>301</v>
      </c>
      <c r="E219" s="2" t="s">
        <v>7</v>
      </c>
      <c r="F219" s="85">
        <f t="shared" si="9"/>
        <v>444.033</v>
      </c>
      <c r="G219" s="76">
        <f>479*0.9</f>
        <v>431.1</v>
      </c>
      <c r="H219" s="126"/>
      <c r="I219" s="126"/>
    </row>
    <row r="220" spans="1:9" ht="15" customHeight="1">
      <c r="A220" s="121"/>
      <c r="B220" s="121"/>
      <c r="C220" s="2" t="s">
        <v>202</v>
      </c>
      <c r="D220" s="2" t="s">
        <v>302</v>
      </c>
      <c r="E220" s="2" t="s">
        <v>7</v>
      </c>
      <c r="F220" s="85">
        <f t="shared" si="9"/>
        <v>457.6599</v>
      </c>
      <c r="G220" s="76">
        <f>493.7*0.9</f>
        <v>444.33</v>
      </c>
      <c r="H220" s="126"/>
      <c r="I220" s="126"/>
    </row>
    <row r="221" spans="1:9" ht="15" customHeight="1">
      <c r="A221" s="121"/>
      <c r="B221" s="121"/>
      <c r="C221" s="2" t="s">
        <v>202</v>
      </c>
      <c r="D221" s="2" t="s">
        <v>303</v>
      </c>
      <c r="E221" s="2" t="s">
        <v>7</v>
      </c>
      <c r="F221" s="85">
        <f t="shared" si="9"/>
        <v>472.3065</v>
      </c>
      <c r="G221" s="76">
        <f>509.5*0.9</f>
        <v>458.55</v>
      </c>
      <c r="H221" s="126"/>
      <c r="I221" s="126"/>
    </row>
    <row r="222" spans="1:9" ht="15" customHeight="1">
      <c r="A222" s="121"/>
      <c r="B222" s="121"/>
      <c r="C222" s="2" t="s">
        <v>202</v>
      </c>
      <c r="D222" s="2" t="s">
        <v>304</v>
      </c>
      <c r="E222" s="2" t="s">
        <v>7</v>
      </c>
      <c r="F222" s="85">
        <f t="shared" si="9"/>
        <v>353.74320000000006</v>
      </c>
      <c r="G222" s="76">
        <f>381.6*0.9</f>
        <v>343.44000000000005</v>
      </c>
      <c r="H222" s="126"/>
      <c r="I222" s="126"/>
    </row>
    <row r="223" spans="1:9" ht="15" customHeight="1">
      <c r="A223" s="121"/>
      <c r="B223" s="121"/>
      <c r="C223" s="2" t="s">
        <v>202</v>
      </c>
      <c r="D223" s="2" t="s">
        <v>305</v>
      </c>
      <c r="E223" s="2" t="s">
        <v>7</v>
      </c>
      <c r="F223" s="85">
        <f t="shared" si="9"/>
        <v>369.3168</v>
      </c>
      <c r="G223" s="76">
        <f>398.4*0.9</f>
        <v>358.56</v>
      </c>
      <c r="H223" s="126"/>
      <c r="I223" s="126"/>
    </row>
    <row r="224" spans="1:9" ht="15" customHeight="1">
      <c r="A224" s="121"/>
      <c r="B224" s="121"/>
      <c r="C224" s="2" t="s">
        <v>202</v>
      </c>
      <c r="D224" s="2" t="s">
        <v>306</v>
      </c>
      <c r="E224" s="2" t="s">
        <v>7</v>
      </c>
      <c r="F224" s="85">
        <f t="shared" si="9"/>
        <v>383.31450000000007</v>
      </c>
      <c r="G224" s="76">
        <f>413.5*0.9</f>
        <v>372.15000000000003</v>
      </c>
      <c r="H224" s="126"/>
      <c r="I224" s="126"/>
    </row>
    <row r="225" spans="1:9" ht="15" customHeight="1">
      <c r="A225" s="121"/>
      <c r="B225" s="121"/>
      <c r="C225" s="2" t="s">
        <v>202</v>
      </c>
      <c r="D225" s="2" t="s">
        <v>307</v>
      </c>
      <c r="E225" s="2" t="s">
        <v>7</v>
      </c>
      <c r="F225" s="85">
        <f t="shared" si="9"/>
        <v>397.9611</v>
      </c>
      <c r="G225" s="76">
        <f>429.3*0.9</f>
        <v>386.37</v>
      </c>
      <c r="H225" s="126"/>
      <c r="I225" s="126"/>
    </row>
    <row r="226" spans="1:9" ht="15" customHeight="1">
      <c r="A226" s="121"/>
      <c r="B226" s="121"/>
      <c r="C226" s="2" t="s">
        <v>202</v>
      </c>
      <c r="D226" s="2" t="s">
        <v>308</v>
      </c>
      <c r="E226" s="2" t="s">
        <v>7</v>
      </c>
      <c r="F226" s="85">
        <f t="shared" si="9"/>
        <v>412.3296</v>
      </c>
      <c r="G226" s="76">
        <f>444.8*0.9</f>
        <v>400.32</v>
      </c>
      <c r="H226" s="126"/>
      <c r="I226" s="126"/>
    </row>
    <row r="227" spans="1:9" ht="15" customHeight="1">
      <c r="A227" s="121"/>
      <c r="B227" s="121"/>
      <c r="C227" s="2" t="s">
        <v>202</v>
      </c>
      <c r="D227" s="2" t="s">
        <v>309</v>
      </c>
      <c r="E227" s="2" t="s">
        <v>7</v>
      </c>
      <c r="F227" s="85">
        <f t="shared" si="9"/>
        <v>427.0689</v>
      </c>
      <c r="G227" s="76">
        <f>460.7*0.9</f>
        <v>414.63</v>
      </c>
      <c r="H227" s="126"/>
      <c r="I227" s="126"/>
    </row>
    <row r="228" spans="1:9" ht="15" customHeight="1">
      <c r="A228" s="121"/>
      <c r="B228" s="121"/>
      <c r="C228" s="2" t="s">
        <v>202</v>
      </c>
      <c r="D228" s="2" t="s">
        <v>310</v>
      </c>
      <c r="E228" s="2" t="s">
        <v>7</v>
      </c>
      <c r="F228" s="85">
        <f t="shared" si="9"/>
        <v>444.7746</v>
      </c>
      <c r="G228" s="76">
        <f>479.8*0.9</f>
        <v>431.82</v>
      </c>
      <c r="H228" s="126"/>
      <c r="I228" s="126"/>
    </row>
    <row r="229" spans="1:9" ht="15" customHeight="1">
      <c r="A229" s="121"/>
      <c r="B229" s="121"/>
      <c r="C229" s="2" t="s">
        <v>202</v>
      </c>
      <c r="D229" s="2" t="s">
        <v>311</v>
      </c>
      <c r="E229" s="2" t="s">
        <v>7</v>
      </c>
      <c r="F229" s="85">
        <f t="shared" si="9"/>
        <v>455.62050000000005</v>
      </c>
      <c r="G229" s="76">
        <f>491.5*0.9</f>
        <v>442.35</v>
      </c>
      <c r="H229" s="126"/>
      <c r="I229" s="126"/>
    </row>
    <row r="230" spans="1:9" ht="15" customHeight="1">
      <c r="A230" s="121"/>
      <c r="B230" s="121"/>
      <c r="C230" s="2" t="s">
        <v>202</v>
      </c>
      <c r="D230" s="2" t="s">
        <v>312</v>
      </c>
      <c r="E230" s="2" t="s">
        <v>7</v>
      </c>
      <c r="F230" s="85">
        <f t="shared" si="9"/>
        <v>470.08170000000007</v>
      </c>
      <c r="G230" s="76">
        <f>507.1*0.9</f>
        <v>456.39000000000004</v>
      </c>
      <c r="H230" s="126"/>
      <c r="I230" s="126"/>
    </row>
    <row r="231" spans="1:9" ht="15" customHeight="1">
      <c r="A231" s="121"/>
      <c r="B231" s="121"/>
      <c r="C231" s="2" t="s">
        <v>222</v>
      </c>
      <c r="D231" s="2" t="s">
        <v>313</v>
      </c>
      <c r="E231" s="2" t="s">
        <v>7</v>
      </c>
      <c r="F231" s="85">
        <f t="shared" si="9"/>
        <v>364.311</v>
      </c>
      <c r="G231" s="76">
        <f>393*0.9</f>
        <v>353.7</v>
      </c>
      <c r="H231" s="126"/>
      <c r="I231" s="126"/>
    </row>
    <row r="232" spans="1:9" ht="15" customHeight="1">
      <c r="A232" s="121"/>
      <c r="B232" s="121"/>
      <c r="C232" s="2" t="s">
        <v>222</v>
      </c>
      <c r="D232" s="2" t="s">
        <v>271</v>
      </c>
      <c r="E232" s="2" t="s">
        <v>7</v>
      </c>
      <c r="F232" s="85">
        <f t="shared" si="9"/>
        <v>374.6934</v>
      </c>
      <c r="G232" s="76">
        <f>404.2*0.9</f>
        <v>363.78</v>
      </c>
      <c r="H232" s="126"/>
      <c r="I232" s="126"/>
    </row>
    <row r="233" spans="1:9" ht="15" customHeight="1">
      <c r="A233" s="121"/>
      <c r="B233" s="121"/>
      <c r="C233" s="2" t="s">
        <v>222</v>
      </c>
      <c r="D233" s="2" t="s">
        <v>272</v>
      </c>
      <c r="E233" s="2" t="s">
        <v>7</v>
      </c>
      <c r="F233" s="85">
        <f t="shared" si="9"/>
        <v>390.82320000000004</v>
      </c>
      <c r="G233" s="76">
        <f>421.6*0.9</f>
        <v>379.44000000000005</v>
      </c>
      <c r="H233" s="126"/>
      <c r="I233" s="126"/>
    </row>
    <row r="234" spans="1:9" ht="15" customHeight="1">
      <c r="A234" s="121"/>
      <c r="B234" s="121"/>
      <c r="C234" s="2" t="s">
        <v>222</v>
      </c>
      <c r="D234" s="2" t="s">
        <v>273</v>
      </c>
      <c r="E234" s="2" t="s">
        <v>7</v>
      </c>
      <c r="F234" s="85">
        <f t="shared" si="9"/>
        <v>407.97270000000003</v>
      </c>
      <c r="G234" s="76">
        <f>440.1*0.9</f>
        <v>396.09000000000003</v>
      </c>
      <c r="H234" s="126"/>
      <c r="I234" s="126"/>
    </row>
    <row r="235" spans="1:9" ht="15" customHeight="1">
      <c r="A235" s="121"/>
      <c r="B235" s="121"/>
      <c r="C235" s="2" t="s">
        <v>222</v>
      </c>
      <c r="D235" s="2" t="s">
        <v>314</v>
      </c>
      <c r="E235" s="2" t="s">
        <v>7</v>
      </c>
      <c r="F235" s="85">
        <f t="shared" si="9"/>
        <v>422.3412</v>
      </c>
      <c r="G235" s="76">
        <f>455.6*0.9</f>
        <v>410.04</v>
      </c>
      <c r="H235" s="126"/>
      <c r="I235" s="126"/>
    </row>
    <row r="236" spans="1:9" ht="15" customHeight="1">
      <c r="A236" s="121"/>
      <c r="B236" s="121"/>
      <c r="C236" s="2" t="s">
        <v>223</v>
      </c>
      <c r="D236" s="2" t="s">
        <v>315</v>
      </c>
      <c r="E236" s="2" t="s">
        <v>7</v>
      </c>
      <c r="F236" s="85">
        <f t="shared" si="9"/>
        <v>385.63200000000006</v>
      </c>
      <c r="G236" s="76">
        <f>416*0.9</f>
        <v>374.40000000000003</v>
      </c>
      <c r="H236" s="126"/>
      <c r="I236" s="126"/>
    </row>
    <row r="237" spans="1:9" ht="15" customHeight="1">
      <c r="A237" s="121"/>
      <c r="B237" s="121"/>
      <c r="C237" s="2" t="s">
        <v>223</v>
      </c>
      <c r="D237" s="2" t="s">
        <v>278</v>
      </c>
      <c r="E237" s="2" t="s">
        <v>7</v>
      </c>
      <c r="F237" s="85">
        <f t="shared" si="9"/>
        <v>398.79540000000003</v>
      </c>
      <c r="G237" s="76">
        <f>430.2*0.9</f>
        <v>387.18</v>
      </c>
      <c r="H237" s="126"/>
      <c r="I237" s="126"/>
    </row>
    <row r="238" spans="1:9" ht="15" customHeight="1">
      <c r="A238" s="121"/>
      <c r="B238" s="121"/>
      <c r="C238" s="2" t="s">
        <v>223</v>
      </c>
      <c r="D238" s="2" t="s">
        <v>279</v>
      </c>
      <c r="E238" s="2" t="s">
        <v>7</v>
      </c>
      <c r="F238" s="85">
        <f t="shared" si="9"/>
        <v>413.1639</v>
      </c>
      <c r="G238" s="76">
        <f>445.7*0.9</f>
        <v>401.13</v>
      </c>
      <c r="H238" s="126"/>
      <c r="I238" s="126"/>
    </row>
    <row r="239" spans="1:9" ht="15" customHeight="1">
      <c r="A239" s="121"/>
      <c r="B239" s="121"/>
      <c r="C239" s="2" t="s">
        <v>223</v>
      </c>
      <c r="D239" s="2" t="s">
        <v>280</v>
      </c>
      <c r="E239" s="2" t="s">
        <v>7</v>
      </c>
      <c r="F239" s="85">
        <f t="shared" si="9"/>
        <v>427.81050000000005</v>
      </c>
      <c r="G239" s="76">
        <f>461.5*0.9</f>
        <v>415.35</v>
      </c>
      <c r="H239" s="126"/>
      <c r="I239" s="126"/>
    </row>
    <row r="240" spans="1:9" ht="15" customHeight="1">
      <c r="A240" s="121"/>
      <c r="B240" s="121"/>
      <c r="C240" s="2" t="s">
        <v>223</v>
      </c>
      <c r="D240" s="2" t="s">
        <v>281</v>
      </c>
      <c r="E240" s="2" t="s">
        <v>7</v>
      </c>
      <c r="F240" s="85">
        <f t="shared" si="9"/>
        <v>443.38410000000005</v>
      </c>
      <c r="G240" s="76">
        <f>478.3*0.9</f>
        <v>430.47</v>
      </c>
      <c r="H240" s="126"/>
      <c r="I240" s="126"/>
    </row>
    <row r="241" spans="1:9" ht="15" customHeight="1">
      <c r="A241" s="121"/>
      <c r="B241" s="121"/>
      <c r="C241" s="2" t="s">
        <v>223</v>
      </c>
      <c r="D241" s="2" t="s">
        <v>282</v>
      </c>
      <c r="E241" s="2" t="s">
        <v>7</v>
      </c>
      <c r="F241" s="85">
        <f t="shared" si="9"/>
        <v>457.47450000000003</v>
      </c>
      <c r="G241" s="76">
        <f>493.5*0.9</f>
        <v>444.15000000000003</v>
      </c>
      <c r="H241" s="126"/>
      <c r="I241" s="126"/>
    </row>
    <row r="242" spans="1:9" ht="15" customHeight="1">
      <c r="A242" s="121"/>
      <c r="B242" s="121"/>
      <c r="C242" s="2" t="s">
        <v>223</v>
      </c>
      <c r="D242" s="2" t="s">
        <v>287</v>
      </c>
      <c r="E242" s="2" t="s">
        <v>7</v>
      </c>
      <c r="F242" s="85">
        <f t="shared" si="9"/>
        <v>383.5926</v>
      </c>
      <c r="G242" s="76">
        <f>413.8*0.9</f>
        <v>372.42</v>
      </c>
      <c r="H242" s="126"/>
      <c r="I242" s="126"/>
    </row>
    <row r="243" spans="1:9" ht="15" customHeight="1">
      <c r="A243" s="121"/>
      <c r="B243" s="121"/>
      <c r="C243" s="2" t="s">
        <v>223</v>
      </c>
      <c r="D243" s="2" t="s">
        <v>288</v>
      </c>
      <c r="E243" s="2" t="s">
        <v>7</v>
      </c>
      <c r="F243" s="85">
        <f t="shared" si="9"/>
        <v>396.756</v>
      </c>
      <c r="G243" s="76">
        <f>428*0.9</f>
        <v>385.2</v>
      </c>
      <c r="H243" s="126"/>
      <c r="I243" s="126"/>
    </row>
    <row r="244" spans="1:9" ht="15" customHeight="1">
      <c r="A244" s="121"/>
      <c r="B244" s="121"/>
      <c r="C244" s="2" t="s">
        <v>223</v>
      </c>
      <c r="D244" s="2" t="s">
        <v>289</v>
      </c>
      <c r="E244" s="2" t="s">
        <v>7</v>
      </c>
      <c r="F244" s="85">
        <f t="shared" si="9"/>
        <v>411.30989999999997</v>
      </c>
      <c r="G244" s="76">
        <f>443.7*0.9</f>
        <v>399.33</v>
      </c>
      <c r="H244" s="126"/>
      <c r="I244" s="126"/>
    </row>
    <row r="245" spans="1:9" ht="15" customHeight="1">
      <c r="A245" s="121"/>
      <c r="B245" s="121"/>
      <c r="C245" s="2" t="s">
        <v>223</v>
      </c>
      <c r="D245" s="2" t="s">
        <v>290</v>
      </c>
      <c r="E245" s="2" t="s">
        <v>7</v>
      </c>
      <c r="F245" s="85">
        <f t="shared" si="9"/>
        <v>425.9565</v>
      </c>
      <c r="G245" s="76">
        <f>459.5*0.9</f>
        <v>413.55</v>
      </c>
      <c r="H245" s="126"/>
      <c r="I245" s="126"/>
    </row>
    <row r="246" spans="1:9" ht="15" customHeight="1">
      <c r="A246" s="121"/>
      <c r="B246" s="121"/>
      <c r="C246" s="2" t="s">
        <v>223</v>
      </c>
      <c r="D246" s="2" t="s">
        <v>291</v>
      </c>
      <c r="E246" s="2" t="s">
        <v>7</v>
      </c>
      <c r="F246" s="85">
        <f t="shared" si="9"/>
        <v>441.34470000000005</v>
      </c>
      <c r="G246" s="76">
        <f>476.1*0.9</f>
        <v>428.49</v>
      </c>
      <c r="H246" s="126"/>
      <c r="I246" s="126"/>
    </row>
    <row r="247" spans="1:9" ht="15" customHeight="1">
      <c r="A247" s="121"/>
      <c r="B247" s="121"/>
      <c r="C247" s="2" t="s">
        <v>223</v>
      </c>
      <c r="D247" s="2" t="s">
        <v>292</v>
      </c>
      <c r="E247" s="2" t="s">
        <v>7</v>
      </c>
      <c r="F247" s="85">
        <f t="shared" si="9"/>
        <v>455.43510000000003</v>
      </c>
      <c r="G247" s="76">
        <f>491.3*0.9</f>
        <v>442.17</v>
      </c>
      <c r="H247" s="126"/>
      <c r="I247" s="126"/>
    </row>
    <row r="248" spans="1:9" ht="24" customHeight="1">
      <c r="A248" s="121">
        <v>9</v>
      </c>
      <c r="B248" s="121" t="s">
        <v>453</v>
      </c>
      <c r="C248" s="39" t="s">
        <v>202</v>
      </c>
      <c r="D248" s="56" t="s">
        <v>203</v>
      </c>
      <c r="E248" s="42" t="s">
        <v>2</v>
      </c>
      <c r="F248" s="8">
        <f t="shared" si="9"/>
        <v>381.1</v>
      </c>
      <c r="G248" s="38">
        <v>370</v>
      </c>
      <c r="H248" s="113" t="s">
        <v>454</v>
      </c>
      <c r="I248" s="142"/>
    </row>
    <row r="249" spans="1:9" ht="24" customHeight="1">
      <c r="A249" s="125"/>
      <c r="B249" s="125"/>
      <c r="C249" s="39" t="s">
        <v>202</v>
      </c>
      <c r="D249" s="39" t="s">
        <v>204</v>
      </c>
      <c r="E249" s="42" t="s">
        <v>2</v>
      </c>
      <c r="F249" s="8">
        <f t="shared" si="9"/>
        <v>401.7</v>
      </c>
      <c r="G249" s="38">
        <v>390</v>
      </c>
      <c r="H249" s="114"/>
      <c r="I249" s="142"/>
    </row>
    <row r="250" spans="1:9" ht="24" customHeight="1">
      <c r="A250" s="125"/>
      <c r="B250" s="125"/>
      <c r="C250" s="39" t="s">
        <v>202</v>
      </c>
      <c r="D250" s="39" t="s">
        <v>205</v>
      </c>
      <c r="E250" s="42" t="s">
        <v>2</v>
      </c>
      <c r="F250" s="8">
        <f t="shared" si="9"/>
        <v>422.3</v>
      </c>
      <c r="G250" s="86">
        <v>410</v>
      </c>
      <c r="H250" s="114"/>
      <c r="I250" s="142"/>
    </row>
    <row r="251" spans="1:9" ht="24" customHeight="1">
      <c r="A251" s="125"/>
      <c r="B251" s="125"/>
      <c r="C251" s="87" t="s">
        <v>202</v>
      </c>
      <c r="D251" s="39" t="s">
        <v>206</v>
      </c>
      <c r="E251" s="42" t="s">
        <v>2</v>
      </c>
      <c r="F251" s="8">
        <f t="shared" si="9"/>
        <v>442.90000000000003</v>
      </c>
      <c r="G251" s="38">
        <v>430</v>
      </c>
      <c r="H251" s="114"/>
      <c r="I251" s="142"/>
    </row>
    <row r="252" spans="1:9" ht="24" customHeight="1">
      <c r="A252" s="125"/>
      <c r="B252" s="125"/>
      <c r="C252" s="87" t="s">
        <v>202</v>
      </c>
      <c r="D252" s="39" t="s">
        <v>207</v>
      </c>
      <c r="E252" s="42" t="s">
        <v>2</v>
      </c>
      <c r="F252" s="8">
        <f aca="true" t="shared" si="10" ref="F252:F263">G252*1.03</f>
        <v>463.5</v>
      </c>
      <c r="G252" s="38">
        <v>450</v>
      </c>
      <c r="H252" s="114"/>
      <c r="I252" s="142"/>
    </row>
    <row r="253" spans="1:9" ht="24" customHeight="1">
      <c r="A253" s="125"/>
      <c r="B253" s="125"/>
      <c r="C253" s="87" t="s">
        <v>202</v>
      </c>
      <c r="D253" s="39" t="s">
        <v>208</v>
      </c>
      <c r="E253" s="42" t="s">
        <v>2</v>
      </c>
      <c r="F253" s="8">
        <f t="shared" si="10"/>
        <v>484.1</v>
      </c>
      <c r="G253" s="38">
        <v>470</v>
      </c>
      <c r="H253" s="114"/>
      <c r="I253" s="142"/>
    </row>
    <row r="254" spans="1:9" ht="24" customHeight="1">
      <c r="A254" s="125"/>
      <c r="B254" s="125"/>
      <c r="C254" s="87" t="s">
        <v>202</v>
      </c>
      <c r="D254" s="39" t="s">
        <v>209</v>
      </c>
      <c r="E254" s="42" t="s">
        <v>2</v>
      </c>
      <c r="F254" s="8">
        <f t="shared" si="10"/>
        <v>504.7</v>
      </c>
      <c r="G254" s="38">
        <v>490</v>
      </c>
      <c r="H254" s="114"/>
      <c r="I254" s="142"/>
    </row>
    <row r="255" spans="1:9" ht="24" customHeight="1">
      <c r="A255" s="125"/>
      <c r="B255" s="125"/>
      <c r="C255" s="87" t="s">
        <v>202</v>
      </c>
      <c r="D255" s="39" t="s">
        <v>210</v>
      </c>
      <c r="E255" s="42" t="s">
        <v>2</v>
      </c>
      <c r="F255" s="8">
        <f t="shared" si="10"/>
        <v>525.3000000000001</v>
      </c>
      <c r="G255" s="38">
        <v>510</v>
      </c>
      <c r="H255" s="114"/>
      <c r="I255" s="142"/>
    </row>
    <row r="256" spans="1:9" ht="21" customHeight="1">
      <c r="A256" s="125"/>
      <c r="B256" s="125"/>
      <c r="C256" s="87" t="s">
        <v>181</v>
      </c>
      <c r="D256" s="39" t="s">
        <v>182</v>
      </c>
      <c r="E256" s="42" t="s">
        <v>2</v>
      </c>
      <c r="F256" s="8">
        <f t="shared" si="10"/>
        <v>360.5</v>
      </c>
      <c r="G256" s="38">
        <v>350</v>
      </c>
      <c r="H256" s="114"/>
      <c r="I256" s="142"/>
    </row>
    <row r="257" spans="1:9" ht="21" customHeight="1">
      <c r="A257" s="125"/>
      <c r="B257" s="125"/>
      <c r="C257" s="87" t="s">
        <v>181</v>
      </c>
      <c r="D257" s="39" t="s">
        <v>183</v>
      </c>
      <c r="E257" s="42" t="s">
        <v>2</v>
      </c>
      <c r="F257" s="8">
        <f t="shared" si="10"/>
        <v>381.1</v>
      </c>
      <c r="G257" s="38">
        <v>370</v>
      </c>
      <c r="H257" s="114"/>
      <c r="I257" s="142"/>
    </row>
    <row r="258" spans="1:9" ht="21" customHeight="1">
      <c r="A258" s="125"/>
      <c r="B258" s="125"/>
      <c r="C258" s="87" t="s">
        <v>181</v>
      </c>
      <c r="D258" s="39" t="s">
        <v>184</v>
      </c>
      <c r="E258" s="42" t="s">
        <v>2</v>
      </c>
      <c r="F258" s="8">
        <f t="shared" si="10"/>
        <v>401.7</v>
      </c>
      <c r="G258" s="38">
        <v>390</v>
      </c>
      <c r="H258" s="114"/>
      <c r="I258" s="142"/>
    </row>
    <row r="259" spans="1:9" ht="21" customHeight="1">
      <c r="A259" s="125"/>
      <c r="B259" s="125"/>
      <c r="C259" s="87" t="s">
        <v>181</v>
      </c>
      <c r="D259" s="39" t="s">
        <v>185</v>
      </c>
      <c r="E259" s="42" t="s">
        <v>2</v>
      </c>
      <c r="F259" s="8">
        <f t="shared" si="10"/>
        <v>422.3</v>
      </c>
      <c r="G259" s="38">
        <v>410</v>
      </c>
      <c r="H259" s="114"/>
      <c r="I259" s="142"/>
    </row>
    <row r="260" spans="1:9" ht="21" customHeight="1">
      <c r="A260" s="125"/>
      <c r="B260" s="125"/>
      <c r="C260" s="87" t="s">
        <v>181</v>
      </c>
      <c r="D260" s="39" t="s">
        <v>186</v>
      </c>
      <c r="E260" s="42" t="s">
        <v>2</v>
      </c>
      <c r="F260" s="8">
        <f t="shared" si="10"/>
        <v>442.90000000000003</v>
      </c>
      <c r="G260" s="38">
        <v>430</v>
      </c>
      <c r="H260" s="114"/>
      <c r="I260" s="142"/>
    </row>
    <row r="261" spans="1:9" ht="21" customHeight="1">
      <c r="A261" s="125"/>
      <c r="B261" s="125"/>
      <c r="C261" s="87" t="s">
        <v>181</v>
      </c>
      <c r="D261" s="39" t="s">
        <v>187</v>
      </c>
      <c r="E261" s="42" t="s">
        <v>2</v>
      </c>
      <c r="F261" s="8">
        <f t="shared" si="10"/>
        <v>463.5</v>
      </c>
      <c r="G261" s="38">
        <v>450</v>
      </c>
      <c r="H261" s="114"/>
      <c r="I261" s="142"/>
    </row>
    <row r="262" spans="1:9" ht="21" customHeight="1">
      <c r="A262" s="125"/>
      <c r="B262" s="125"/>
      <c r="C262" s="87" t="s">
        <v>181</v>
      </c>
      <c r="D262" s="39" t="s">
        <v>188</v>
      </c>
      <c r="E262" s="42" t="s">
        <v>2</v>
      </c>
      <c r="F262" s="8">
        <f t="shared" si="10"/>
        <v>484.1</v>
      </c>
      <c r="G262" s="38">
        <v>470</v>
      </c>
      <c r="H262" s="114"/>
      <c r="I262" s="142"/>
    </row>
    <row r="263" spans="1:9" ht="21" customHeight="1">
      <c r="A263" s="125"/>
      <c r="B263" s="125"/>
      <c r="C263" s="87" t="s">
        <v>181</v>
      </c>
      <c r="D263" s="39" t="s">
        <v>189</v>
      </c>
      <c r="E263" s="42" t="s">
        <v>2</v>
      </c>
      <c r="F263" s="8">
        <f t="shared" si="10"/>
        <v>504.7</v>
      </c>
      <c r="G263" s="38">
        <v>490</v>
      </c>
      <c r="H263" s="115"/>
      <c r="I263" s="142"/>
    </row>
    <row r="264" spans="1:9" ht="30.75" customHeight="1">
      <c r="A264" s="125"/>
      <c r="B264" s="125"/>
      <c r="C264" s="87" t="s">
        <v>172</v>
      </c>
      <c r="D264" s="39" t="s">
        <v>258</v>
      </c>
      <c r="E264" s="42" t="s">
        <v>2</v>
      </c>
      <c r="F264" s="8">
        <v>1412.4999999999998</v>
      </c>
      <c r="G264" s="38">
        <v>1250</v>
      </c>
      <c r="H264" s="134" t="s">
        <v>362</v>
      </c>
      <c r="I264" s="142"/>
    </row>
    <row r="265" spans="1:9" ht="30.75" customHeight="1">
      <c r="A265" s="125"/>
      <c r="B265" s="125"/>
      <c r="C265" s="87" t="s">
        <v>339</v>
      </c>
      <c r="D265" s="39" t="s">
        <v>263</v>
      </c>
      <c r="E265" s="42" t="s">
        <v>2</v>
      </c>
      <c r="F265" s="8">
        <v>1186.5</v>
      </c>
      <c r="G265" s="38">
        <v>1050</v>
      </c>
      <c r="H265" s="134"/>
      <c r="I265" s="142"/>
    </row>
    <row r="266" spans="1:9" ht="30.75" customHeight="1">
      <c r="A266" s="125"/>
      <c r="B266" s="125"/>
      <c r="C266" s="87" t="s">
        <v>344</v>
      </c>
      <c r="D266" s="39" t="s">
        <v>345</v>
      </c>
      <c r="E266" s="42" t="s">
        <v>2</v>
      </c>
      <c r="F266" s="8">
        <v>1581.9999999999998</v>
      </c>
      <c r="G266" s="38">
        <v>1400</v>
      </c>
      <c r="H266" s="134"/>
      <c r="I266" s="142"/>
    </row>
    <row r="267" spans="1:9" ht="18" customHeight="1">
      <c r="A267" s="118">
        <v>10</v>
      </c>
      <c r="B267" s="118" t="s">
        <v>316</v>
      </c>
      <c r="C267" s="33" t="s">
        <v>317</v>
      </c>
      <c r="D267" s="33" t="s">
        <v>456</v>
      </c>
      <c r="E267" s="42" t="s">
        <v>2</v>
      </c>
      <c r="F267" s="33">
        <v>366.63</v>
      </c>
      <c r="G267" s="17">
        <v>324.45</v>
      </c>
      <c r="H267" s="123" t="s">
        <v>366</v>
      </c>
      <c r="I267" s="108"/>
    </row>
    <row r="268" spans="1:9" ht="18" customHeight="1">
      <c r="A268" s="119"/>
      <c r="B268" s="119"/>
      <c r="C268" s="33" t="s">
        <v>317</v>
      </c>
      <c r="D268" s="33" t="s">
        <v>457</v>
      </c>
      <c r="E268" s="42" t="s">
        <v>2</v>
      </c>
      <c r="F268" s="33">
        <v>386.87</v>
      </c>
      <c r="G268" s="17">
        <v>342.36</v>
      </c>
      <c r="H268" s="124"/>
      <c r="I268" s="109"/>
    </row>
    <row r="269" spans="1:9" ht="18" customHeight="1">
      <c r="A269" s="119"/>
      <c r="B269" s="119"/>
      <c r="C269" s="33" t="s">
        <v>317</v>
      </c>
      <c r="D269" s="33" t="s">
        <v>458</v>
      </c>
      <c r="E269" s="42" t="s">
        <v>2</v>
      </c>
      <c r="F269" s="33">
        <v>406.17</v>
      </c>
      <c r="G269" s="17">
        <v>359.44</v>
      </c>
      <c r="H269" s="124"/>
      <c r="I269" s="109"/>
    </row>
    <row r="270" spans="1:9" ht="18" customHeight="1">
      <c r="A270" s="119"/>
      <c r="B270" s="119"/>
      <c r="C270" s="33" t="s">
        <v>317</v>
      </c>
      <c r="D270" s="33" t="s">
        <v>459</v>
      </c>
      <c r="E270" s="42" t="s">
        <v>2</v>
      </c>
      <c r="F270" s="33">
        <v>422.3</v>
      </c>
      <c r="G270" s="17">
        <v>373.72</v>
      </c>
      <c r="H270" s="124"/>
      <c r="I270" s="109"/>
    </row>
    <row r="271" spans="1:9" ht="18" customHeight="1">
      <c r="A271" s="119"/>
      <c r="B271" s="119"/>
      <c r="C271" s="33" t="s">
        <v>317</v>
      </c>
      <c r="D271" s="33" t="s">
        <v>460</v>
      </c>
      <c r="E271" s="42" t="s">
        <v>2</v>
      </c>
      <c r="F271" s="33">
        <v>443.79</v>
      </c>
      <c r="G271" s="17">
        <v>392.73</v>
      </c>
      <c r="H271" s="124"/>
      <c r="I271" s="109"/>
    </row>
    <row r="272" spans="1:9" ht="18" customHeight="1">
      <c r="A272" s="119"/>
      <c r="B272" s="119"/>
      <c r="C272" s="33" t="s">
        <v>317</v>
      </c>
      <c r="D272" s="33" t="s">
        <v>461</v>
      </c>
      <c r="E272" s="42" t="s">
        <v>2</v>
      </c>
      <c r="F272" s="33">
        <v>463.05</v>
      </c>
      <c r="G272" s="17">
        <v>409.78</v>
      </c>
      <c r="H272" s="124"/>
      <c r="I272" s="109"/>
    </row>
    <row r="273" spans="1:9" ht="18" customHeight="1">
      <c r="A273" s="119"/>
      <c r="B273" s="119"/>
      <c r="C273" s="33" t="s">
        <v>317</v>
      </c>
      <c r="D273" s="33" t="s">
        <v>462</v>
      </c>
      <c r="E273" s="42" t="s">
        <v>2</v>
      </c>
      <c r="F273" s="33">
        <v>483.72</v>
      </c>
      <c r="G273" s="17">
        <v>428.07</v>
      </c>
      <c r="H273" s="124"/>
      <c r="I273" s="109"/>
    </row>
    <row r="274" spans="1:9" ht="18" customHeight="1">
      <c r="A274" s="119"/>
      <c r="B274" s="119"/>
      <c r="C274" s="33" t="s">
        <v>317</v>
      </c>
      <c r="D274" s="33" t="s">
        <v>463</v>
      </c>
      <c r="E274" s="42" t="s">
        <v>2</v>
      </c>
      <c r="F274" s="33">
        <v>506.6</v>
      </c>
      <c r="G274" s="17">
        <v>448.32</v>
      </c>
      <c r="H274" s="152"/>
      <c r="I274" s="109"/>
    </row>
    <row r="275" spans="1:9" ht="16.5" customHeight="1">
      <c r="A275" s="119"/>
      <c r="B275" s="119"/>
      <c r="C275" s="33" t="s">
        <v>318</v>
      </c>
      <c r="D275" s="151" t="s">
        <v>464</v>
      </c>
      <c r="E275" s="42" t="s">
        <v>2</v>
      </c>
      <c r="F275" s="33">
        <v>1313.38</v>
      </c>
      <c r="G275" s="17">
        <v>1162.28</v>
      </c>
      <c r="H275" s="123" t="s">
        <v>363</v>
      </c>
      <c r="I275" s="109"/>
    </row>
    <row r="276" spans="1:9" ht="16.5" customHeight="1">
      <c r="A276" s="119"/>
      <c r="B276" s="119"/>
      <c r="C276" s="33" t="s">
        <v>318</v>
      </c>
      <c r="D276" s="151" t="s">
        <v>465</v>
      </c>
      <c r="E276" s="42" t="s">
        <v>2</v>
      </c>
      <c r="F276" s="33">
        <v>1272.96</v>
      </c>
      <c r="G276" s="17">
        <v>1126.51</v>
      </c>
      <c r="H276" s="124"/>
      <c r="I276" s="109"/>
    </row>
    <row r="277" spans="1:9" ht="16.5" customHeight="1">
      <c r="A277" s="119"/>
      <c r="B277" s="119"/>
      <c r="C277" s="33" t="s">
        <v>318</v>
      </c>
      <c r="D277" s="151" t="s">
        <v>466</v>
      </c>
      <c r="E277" s="42" t="s">
        <v>2</v>
      </c>
      <c r="F277" s="33">
        <v>1229.88</v>
      </c>
      <c r="G277" s="17">
        <v>1088.39</v>
      </c>
      <c r="H277" s="124"/>
      <c r="I277" s="109"/>
    </row>
    <row r="278" spans="1:9" ht="16.5" customHeight="1">
      <c r="A278" s="119"/>
      <c r="B278" s="119"/>
      <c r="C278" s="33" t="s">
        <v>318</v>
      </c>
      <c r="D278" s="151" t="s">
        <v>467</v>
      </c>
      <c r="E278" s="42" t="s">
        <v>2</v>
      </c>
      <c r="F278" s="33">
        <v>1162.5</v>
      </c>
      <c r="G278" s="17">
        <v>1028.76</v>
      </c>
      <c r="H278" s="124"/>
      <c r="I278" s="109"/>
    </row>
    <row r="279" spans="1:9" ht="16.5" customHeight="1">
      <c r="A279" s="119"/>
      <c r="B279" s="119"/>
      <c r="C279" s="33" t="s">
        <v>318</v>
      </c>
      <c r="D279" s="151" t="s">
        <v>468</v>
      </c>
      <c r="E279" s="42" t="s">
        <v>2</v>
      </c>
      <c r="F279" s="33">
        <v>1097.21</v>
      </c>
      <c r="G279" s="17">
        <v>970.98</v>
      </c>
      <c r="H279" s="124"/>
      <c r="I279" s="109"/>
    </row>
    <row r="280" spans="1:9" ht="16.5" customHeight="1">
      <c r="A280" s="119"/>
      <c r="B280" s="119"/>
      <c r="C280" s="33" t="s">
        <v>318</v>
      </c>
      <c r="D280" s="151" t="s">
        <v>469</v>
      </c>
      <c r="E280" s="42" t="s">
        <v>2</v>
      </c>
      <c r="F280" s="33">
        <v>1448.98</v>
      </c>
      <c r="G280" s="17">
        <v>1282.28</v>
      </c>
      <c r="H280" s="124"/>
      <c r="I280" s="109"/>
    </row>
    <row r="281" spans="1:9" ht="16.5" customHeight="1">
      <c r="A281" s="119"/>
      <c r="B281" s="119"/>
      <c r="C281" s="33" t="s">
        <v>318</v>
      </c>
      <c r="D281" s="151" t="s">
        <v>470</v>
      </c>
      <c r="E281" s="42" t="s">
        <v>2</v>
      </c>
      <c r="F281" s="33">
        <v>1397.26</v>
      </c>
      <c r="G281" s="17">
        <v>1236.51</v>
      </c>
      <c r="H281" s="124"/>
      <c r="I281" s="109"/>
    </row>
    <row r="282" spans="1:9" ht="16.5" customHeight="1">
      <c r="A282" s="119"/>
      <c r="B282" s="119"/>
      <c r="C282" s="33" t="s">
        <v>318</v>
      </c>
      <c r="D282" s="151" t="s">
        <v>471</v>
      </c>
      <c r="E282" s="42" t="s">
        <v>2</v>
      </c>
      <c r="F282" s="33">
        <v>1342.88</v>
      </c>
      <c r="G282" s="17">
        <v>1188.39</v>
      </c>
      <c r="H282" s="124"/>
      <c r="I282" s="109"/>
    </row>
    <row r="283" spans="1:9" ht="16.5" customHeight="1">
      <c r="A283" s="119"/>
      <c r="B283" s="119"/>
      <c r="C283" s="33" t="s">
        <v>318</v>
      </c>
      <c r="D283" s="151" t="s">
        <v>472</v>
      </c>
      <c r="E283" s="42" t="s">
        <v>2</v>
      </c>
      <c r="F283" s="33">
        <v>1264.2</v>
      </c>
      <c r="G283" s="17">
        <v>1118.76</v>
      </c>
      <c r="H283" s="124"/>
      <c r="I283" s="109"/>
    </row>
    <row r="284" spans="1:9" ht="16.5" customHeight="1">
      <c r="A284" s="119"/>
      <c r="B284" s="119"/>
      <c r="C284" s="33" t="s">
        <v>318</v>
      </c>
      <c r="D284" s="151" t="s">
        <v>473</v>
      </c>
      <c r="E284" s="42" t="s">
        <v>2</v>
      </c>
      <c r="F284" s="33">
        <v>1187.61</v>
      </c>
      <c r="G284" s="17">
        <v>1050.98</v>
      </c>
      <c r="H284" s="124"/>
      <c r="I284" s="109"/>
    </row>
    <row r="285" spans="1:9" ht="16.5" customHeight="1">
      <c r="A285" s="119"/>
      <c r="B285" s="119"/>
      <c r="C285" s="33" t="s">
        <v>318</v>
      </c>
      <c r="D285" s="151" t="s">
        <v>474</v>
      </c>
      <c r="E285" s="42" t="s">
        <v>2</v>
      </c>
      <c r="F285" s="33">
        <v>1713.66</v>
      </c>
      <c r="G285" s="17">
        <v>1516.51</v>
      </c>
      <c r="H285" s="124"/>
      <c r="I285" s="109"/>
    </row>
    <row r="286" spans="1:9" ht="16.5" customHeight="1">
      <c r="A286" s="119"/>
      <c r="B286" s="119"/>
      <c r="C286" s="33" t="s">
        <v>318</v>
      </c>
      <c r="D286" s="151" t="s">
        <v>475</v>
      </c>
      <c r="E286" s="42" t="s">
        <v>2</v>
      </c>
      <c r="F286" s="33">
        <v>1659.28</v>
      </c>
      <c r="G286" s="17">
        <v>1468.39</v>
      </c>
      <c r="H286" s="124"/>
      <c r="I286" s="109"/>
    </row>
    <row r="287" spans="1:9" ht="16.5" customHeight="1">
      <c r="A287" s="119"/>
      <c r="B287" s="119"/>
      <c r="C287" s="33" t="s">
        <v>318</v>
      </c>
      <c r="D287" s="151" t="s">
        <v>476</v>
      </c>
      <c r="E287" s="42" t="s">
        <v>2</v>
      </c>
      <c r="F287" s="33">
        <v>1029.88</v>
      </c>
      <c r="G287" s="17">
        <v>911.4</v>
      </c>
      <c r="H287" s="124"/>
      <c r="I287" s="109"/>
    </row>
    <row r="288" spans="1:9" ht="16.5" customHeight="1">
      <c r="A288" s="119"/>
      <c r="B288" s="119"/>
      <c r="C288" s="33" t="s">
        <v>318</v>
      </c>
      <c r="D288" s="151" t="s">
        <v>477</v>
      </c>
      <c r="E288" s="42" t="s">
        <v>2</v>
      </c>
      <c r="F288" s="33">
        <v>1627.88</v>
      </c>
      <c r="G288" s="17">
        <v>1440.6</v>
      </c>
      <c r="H288" s="124"/>
      <c r="I288" s="109"/>
    </row>
    <row r="289" spans="1:9" ht="16.5" customHeight="1">
      <c r="A289" s="119"/>
      <c r="B289" s="119"/>
      <c r="C289" s="33" t="s">
        <v>318</v>
      </c>
      <c r="D289" s="151" t="s">
        <v>478</v>
      </c>
      <c r="E289" s="42" t="s">
        <v>2</v>
      </c>
      <c r="F289" s="33">
        <v>1579.15</v>
      </c>
      <c r="G289" s="17">
        <v>1397.48</v>
      </c>
      <c r="H289" s="124"/>
      <c r="I289" s="109"/>
    </row>
    <row r="290" spans="1:9" ht="16.5" customHeight="1">
      <c r="A290" s="119"/>
      <c r="B290" s="119"/>
      <c r="C290" s="33" t="s">
        <v>318</v>
      </c>
      <c r="D290" s="151" t="s">
        <v>479</v>
      </c>
      <c r="E290" s="42" t="s">
        <v>2</v>
      </c>
      <c r="F290" s="33">
        <v>1516.58</v>
      </c>
      <c r="G290" s="17">
        <v>1342.11</v>
      </c>
      <c r="H290" s="124"/>
      <c r="I290" s="109"/>
    </row>
    <row r="291" spans="1:9" ht="16.5" customHeight="1">
      <c r="A291" s="119"/>
      <c r="B291" s="119"/>
      <c r="C291" s="33" t="s">
        <v>318</v>
      </c>
      <c r="D291" s="151" t="s">
        <v>480</v>
      </c>
      <c r="E291" s="42" t="s">
        <v>2</v>
      </c>
      <c r="F291" s="33">
        <v>1453.46</v>
      </c>
      <c r="G291" s="17">
        <v>1286.25</v>
      </c>
      <c r="H291" s="124"/>
      <c r="I291" s="109"/>
    </row>
    <row r="292" spans="1:9" ht="16.5" customHeight="1">
      <c r="A292" s="119"/>
      <c r="B292" s="119"/>
      <c r="C292" s="33" t="s">
        <v>318</v>
      </c>
      <c r="D292" s="151" t="s">
        <v>481</v>
      </c>
      <c r="E292" s="42" t="s">
        <v>2</v>
      </c>
      <c r="F292" s="33">
        <v>1752.18</v>
      </c>
      <c r="G292" s="17">
        <v>1550.6</v>
      </c>
      <c r="H292" s="124"/>
      <c r="I292" s="109"/>
    </row>
    <row r="293" spans="1:9" ht="16.5" customHeight="1">
      <c r="A293" s="119"/>
      <c r="B293" s="119"/>
      <c r="C293" s="33" t="s">
        <v>318</v>
      </c>
      <c r="D293" s="151" t="s">
        <v>482</v>
      </c>
      <c r="E293" s="42" t="s">
        <v>2</v>
      </c>
      <c r="F293" s="33">
        <v>1692.15</v>
      </c>
      <c r="G293" s="17">
        <v>1497.48</v>
      </c>
      <c r="H293" s="124"/>
      <c r="I293" s="109"/>
    </row>
    <row r="294" spans="1:9" ht="16.5" customHeight="1">
      <c r="A294" s="119"/>
      <c r="B294" s="119"/>
      <c r="C294" s="33" t="s">
        <v>318</v>
      </c>
      <c r="D294" s="151" t="s">
        <v>483</v>
      </c>
      <c r="E294" s="42" t="s">
        <v>2</v>
      </c>
      <c r="F294" s="33">
        <v>1618.28</v>
      </c>
      <c r="G294" s="17">
        <v>1432.11</v>
      </c>
      <c r="H294" s="124"/>
      <c r="I294" s="109"/>
    </row>
    <row r="295" spans="1:9" ht="16.5" customHeight="1">
      <c r="A295" s="119"/>
      <c r="B295" s="119"/>
      <c r="C295" s="33" t="s">
        <v>318</v>
      </c>
      <c r="D295" s="151" t="s">
        <v>484</v>
      </c>
      <c r="E295" s="42" t="s">
        <v>2</v>
      </c>
      <c r="F295" s="33">
        <v>1543.86</v>
      </c>
      <c r="G295" s="17">
        <v>1366.25</v>
      </c>
      <c r="H295" s="124"/>
      <c r="I295" s="109"/>
    </row>
    <row r="296" spans="1:9" ht="16.5" customHeight="1">
      <c r="A296" s="119"/>
      <c r="B296" s="119"/>
      <c r="C296" s="33" t="s">
        <v>318</v>
      </c>
      <c r="D296" s="151" t="s">
        <v>485</v>
      </c>
      <c r="E296" s="42" t="s">
        <v>2</v>
      </c>
      <c r="F296" s="33">
        <v>2068.58</v>
      </c>
      <c r="G296" s="17">
        <v>1830.6</v>
      </c>
      <c r="H296" s="124"/>
      <c r="I296" s="109"/>
    </row>
    <row r="297" spans="1:9" ht="16.5" customHeight="1">
      <c r="A297" s="120"/>
      <c r="B297" s="120"/>
      <c r="C297" s="33" t="s">
        <v>318</v>
      </c>
      <c r="D297" s="151" t="s">
        <v>486</v>
      </c>
      <c r="E297" s="42" t="s">
        <v>2</v>
      </c>
      <c r="F297" s="33">
        <v>2008.55</v>
      </c>
      <c r="G297" s="17">
        <v>1777.48</v>
      </c>
      <c r="H297" s="152"/>
      <c r="I297" s="110"/>
    </row>
    <row r="298" spans="1:9" ht="18" customHeight="1">
      <c r="A298" s="121">
        <v>11</v>
      </c>
      <c r="B298" s="121" t="s">
        <v>367</v>
      </c>
      <c r="C298" s="19" t="s">
        <v>229</v>
      </c>
      <c r="D298" s="19" t="s">
        <v>319</v>
      </c>
      <c r="E298" s="19" t="s">
        <v>2</v>
      </c>
      <c r="F298" s="73">
        <f aca="true" t="shared" si="11" ref="F298:F304">G298*1.03</f>
        <v>365.65000000000003</v>
      </c>
      <c r="G298" s="92">
        <v>355</v>
      </c>
      <c r="H298" s="145" t="s">
        <v>368</v>
      </c>
      <c r="I298" s="138"/>
    </row>
    <row r="299" spans="1:9" ht="18" customHeight="1">
      <c r="A299" s="121"/>
      <c r="B299" s="121"/>
      <c r="C299" s="19" t="s">
        <v>229</v>
      </c>
      <c r="D299" s="19" t="s">
        <v>320</v>
      </c>
      <c r="E299" s="19" t="s">
        <v>2</v>
      </c>
      <c r="F299" s="73">
        <f t="shared" si="11"/>
        <v>391.40000000000003</v>
      </c>
      <c r="G299" s="92">
        <v>380</v>
      </c>
      <c r="H299" s="146"/>
      <c r="I299" s="139"/>
    </row>
    <row r="300" spans="1:9" ht="18" customHeight="1">
      <c r="A300" s="121"/>
      <c r="B300" s="121"/>
      <c r="C300" s="19" t="s">
        <v>229</v>
      </c>
      <c r="D300" s="19" t="s">
        <v>321</v>
      </c>
      <c r="E300" s="19" t="s">
        <v>2</v>
      </c>
      <c r="F300" s="73">
        <f t="shared" si="11"/>
        <v>412</v>
      </c>
      <c r="G300" s="92">
        <v>400</v>
      </c>
      <c r="H300" s="146"/>
      <c r="I300" s="139"/>
    </row>
    <row r="301" spans="1:9" ht="18" customHeight="1">
      <c r="A301" s="121"/>
      <c r="B301" s="121"/>
      <c r="C301" s="19" t="s">
        <v>229</v>
      </c>
      <c r="D301" s="19" t="s">
        <v>322</v>
      </c>
      <c r="E301" s="19" t="s">
        <v>2</v>
      </c>
      <c r="F301" s="73">
        <f t="shared" si="11"/>
        <v>427.45</v>
      </c>
      <c r="G301" s="92">
        <v>415</v>
      </c>
      <c r="H301" s="146"/>
      <c r="I301" s="139"/>
    </row>
    <row r="302" spans="1:9" ht="18" customHeight="1">
      <c r="A302" s="121"/>
      <c r="B302" s="121"/>
      <c r="C302" s="19" t="s">
        <v>229</v>
      </c>
      <c r="D302" s="19" t="s">
        <v>323</v>
      </c>
      <c r="E302" s="19" t="s">
        <v>2</v>
      </c>
      <c r="F302" s="73">
        <f t="shared" si="11"/>
        <v>453.2</v>
      </c>
      <c r="G302" s="92">
        <v>440</v>
      </c>
      <c r="H302" s="146"/>
      <c r="I302" s="139"/>
    </row>
    <row r="303" spans="1:9" ht="18" customHeight="1">
      <c r="A303" s="121"/>
      <c r="B303" s="121"/>
      <c r="C303" s="19" t="s">
        <v>229</v>
      </c>
      <c r="D303" s="19" t="s">
        <v>324</v>
      </c>
      <c r="E303" s="19" t="s">
        <v>2</v>
      </c>
      <c r="F303" s="73">
        <f t="shared" si="11"/>
        <v>468.65000000000003</v>
      </c>
      <c r="G303" s="92">
        <v>455</v>
      </c>
      <c r="H303" s="146"/>
      <c r="I303" s="139"/>
    </row>
    <row r="304" spans="1:9" ht="18" customHeight="1">
      <c r="A304" s="121"/>
      <c r="B304" s="121"/>
      <c r="C304" s="19" t="s">
        <v>229</v>
      </c>
      <c r="D304" s="19" t="s">
        <v>325</v>
      </c>
      <c r="E304" s="19" t="s">
        <v>2</v>
      </c>
      <c r="F304" s="73">
        <f t="shared" si="11"/>
        <v>494.40000000000003</v>
      </c>
      <c r="G304" s="92">
        <v>480</v>
      </c>
      <c r="H304" s="146"/>
      <c r="I304" s="139"/>
    </row>
    <row r="305" spans="1:9" ht="18" customHeight="1">
      <c r="A305" s="121"/>
      <c r="B305" s="121"/>
      <c r="C305" s="19" t="s">
        <v>165</v>
      </c>
      <c r="D305" s="19" t="s">
        <v>369</v>
      </c>
      <c r="E305" s="19" t="s">
        <v>2</v>
      </c>
      <c r="F305" s="73">
        <f>G305*1.13</f>
        <v>1604.6</v>
      </c>
      <c r="G305" s="92">
        <v>1420</v>
      </c>
      <c r="H305" s="146"/>
      <c r="I305" s="139"/>
    </row>
    <row r="306" spans="1:9" ht="18" customHeight="1">
      <c r="A306" s="121"/>
      <c r="B306" s="121"/>
      <c r="C306" s="19" t="s">
        <v>165</v>
      </c>
      <c r="D306" s="19" t="s">
        <v>370</v>
      </c>
      <c r="E306" s="19" t="s">
        <v>2</v>
      </c>
      <c r="F306" s="73">
        <f aca="true" t="shared" si="12" ref="F306:F311">G306*1.13</f>
        <v>1514.1999999999998</v>
      </c>
      <c r="G306" s="93">
        <v>1340</v>
      </c>
      <c r="H306" s="146"/>
      <c r="I306" s="139"/>
    </row>
    <row r="307" spans="1:9" ht="18" customHeight="1">
      <c r="A307" s="121"/>
      <c r="B307" s="121"/>
      <c r="C307" s="19" t="s">
        <v>169</v>
      </c>
      <c r="D307" s="19" t="s">
        <v>371</v>
      </c>
      <c r="E307" s="19" t="s">
        <v>2</v>
      </c>
      <c r="F307" s="73">
        <f t="shared" si="12"/>
        <v>1468.9999999999998</v>
      </c>
      <c r="G307" s="93">
        <v>1300</v>
      </c>
      <c r="H307" s="146"/>
      <c r="I307" s="139"/>
    </row>
    <row r="308" spans="1:9" ht="18" customHeight="1">
      <c r="A308" s="121"/>
      <c r="B308" s="121"/>
      <c r="C308" s="19" t="s">
        <v>169</v>
      </c>
      <c r="D308" s="19" t="s">
        <v>372</v>
      </c>
      <c r="E308" s="19" t="s">
        <v>2</v>
      </c>
      <c r="F308" s="73">
        <f t="shared" si="12"/>
        <v>1412.4999999999998</v>
      </c>
      <c r="G308" s="93">
        <v>1250</v>
      </c>
      <c r="H308" s="146"/>
      <c r="I308" s="139"/>
    </row>
    <row r="309" spans="1:9" ht="18" customHeight="1">
      <c r="A309" s="121"/>
      <c r="B309" s="121"/>
      <c r="C309" s="19" t="s">
        <v>373</v>
      </c>
      <c r="D309" s="19" t="s">
        <v>374</v>
      </c>
      <c r="E309" s="19" t="s">
        <v>2</v>
      </c>
      <c r="F309" s="73">
        <f t="shared" si="12"/>
        <v>1265.6</v>
      </c>
      <c r="G309" s="93">
        <v>1120</v>
      </c>
      <c r="H309" s="146"/>
      <c r="I309" s="139"/>
    </row>
    <row r="310" spans="1:9" ht="18" customHeight="1">
      <c r="A310" s="121"/>
      <c r="B310" s="121"/>
      <c r="C310" s="19" t="s">
        <v>375</v>
      </c>
      <c r="D310" s="19" t="s">
        <v>369</v>
      </c>
      <c r="E310" s="19" t="s">
        <v>2</v>
      </c>
      <c r="F310" s="73">
        <f t="shared" si="12"/>
        <v>1762.7999999999997</v>
      </c>
      <c r="G310" s="93">
        <v>1560</v>
      </c>
      <c r="H310" s="146"/>
      <c r="I310" s="139"/>
    </row>
    <row r="311" spans="1:9" ht="18" customHeight="1">
      <c r="A311" s="121"/>
      <c r="B311" s="121"/>
      <c r="C311" s="19" t="s">
        <v>375</v>
      </c>
      <c r="D311" s="19" t="s">
        <v>370</v>
      </c>
      <c r="E311" s="19" t="s">
        <v>2</v>
      </c>
      <c r="F311" s="73">
        <f t="shared" si="12"/>
        <v>1683.6999999999998</v>
      </c>
      <c r="G311" s="93">
        <v>1490</v>
      </c>
      <c r="H311" s="147"/>
      <c r="I311" s="140"/>
    </row>
    <row r="312" spans="1:9" ht="54.75" customHeight="1">
      <c r="A312" s="97" t="s">
        <v>364</v>
      </c>
      <c r="B312" s="97"/>
      <c r="C312" s="97"/>
      <c r="D312" s="97"/>
      <c r="E312" s="97"/>
      <c r="F312" s="97"/>
      <c r="G312" s="97"/>
      <c r="H312" s="97"/>
      <c r="I312" s="97"/>
    </row>
  </sheetData>
  <mergeCells count="60">
    <mergeCell ref="H275:H297"/>
    <mergeCell ref="I267:I297"/>
    <mergeCell ref="B68:B78"/>
    <mergeCell ref="B79:B109"/>
    <mergeCell ref="I248:I263"/>
    <mergeCell ref="I264:I266"/>
    <mergeCell ref="H248:H263"/>
    <mergeCell ref="H264:H266"/>
    <mergeCell ref="H267:H274"/>
    <mergeCell ref="B267:B297"/>
    <mergeCell ref="A267:A297"/>
    <mergeCell ref="A68:A78"/>
    <mergeCell ref="A79:A109"/>
    <mergeCell ref="A298:A311"/>
    <mergeCell ref="H298:H311"/>
    <mergeCell ref="B139:B162"/>
    <mergeCell ref="H139:H162"/>
    <mergeCell ref="B298:B311"/>
    <mergeCell ref="I139:I162"/>
    <mergeCell ref="I163:I177"/>
    <mergeCell ref="H178:H186"/>
    <mergeCell ref="I218:I247"/>
    <mergeCell ref="H110:H138"/>
    <mergeCell ref="I178:I186"/>
    <mergeCell ref="H218:H247"/>
    <mergeCell ref="I298:I311"/>
    <mergeCell ref="A52:A67"/>
    <mergeCell ref="B52:B67"/>
    <mergeCell ref="H52:H67"/>
    <mergeCell ref="A110:A138"/>
    <mergeCell ref="B110:B138"/>
    <mergeCell ref="B218:B247"/>
    <mergeCell ref="I187:I217"/>
    <mergeCell ref="I52:I67"/>
    <mergeCell ref="A24:A51"/>
    <mergeCell ref="B24:B51"/>
    <mergeCell ref="H24:H51"/>
    <mergeCell ref="I24:I51"/>
    <mergeCell ref="A139:A162"/>
    <mergeCell ref="A2:I2"/>
    <mergeCell ref="A5:A23"/>
    <mergeCell ref="B5:B23"/>
    <mergeCell ref="H5:H12"/>
    <mergeCell ref="I13:I23"/>
    <mergeCell ref="I5:I12"/>
    <mergeCell ref="H13:H23"/>
    <mergeCell ref="G3:I3"/>
    <mergeCell ref="A163:A186"/>
    <mergeCell ref="B163:B186"/>
    <mergeCell ref="H163:H177"/>
    <mergeCell ref="A248:A266"/>
    <mergeCell ref="B248:B266"/>
    <mergeCell ref="B187:B217"/>
    <mergeCell ref="H68:H109"/>
    <mergeCell ref="A312:I312"/>
    <mergeCell ref="H187:H217"/>
    <mergeCell ref="A218:A247"/>
    <mergeCell ref="A187:A217"/>
    <mergeCell ref="I68:I109"/>
    <mergeCell ref="I110:I138"/>
  </mergeCells>
  <conditionalFormatting sqref="I264 D298:F311 D313:H65536 G118:G138 D112:E138 D110:D111 F26:F31 D139:G157 I248 G24:G116 D158:F162 D52:E67 F52:F61 D44:D51 D1:H1 D3:F4 D5:G12 D13:D23 G4:H4 E13:E22 D23:E23 F13:G23 G248:G254 G256:G311 D248:D266">
    <cfRule type="cellIs" priority="1" dxfId="52" operator="equal" stopIfTrue="1">
      <formula>0</formula>
    </cfRule>
  </conditionalFormatting>
  <conditionalFormatting sqref="J25:IV312 K1:IV24 J3:J24 A298:B298 G298:G311 A313:IV65536 C306:C311 H298:I298 H264:I264 A239:B248 A110:B163 C110:C138 D112:D138 H163:I163 G110:G131 D165:D177 F48:F51 H218:I218 A52:B68 G13:G51 C139:G157 H139:I139 A267:B267 H110:I110 A187:B187 H267:I267 D250:D297 C158:F162 H187:I187 E110:F138 D54:F67 C178:D186 D52:F52 H52:I52 C13:D23 C24:C43 E24:E51 C44:D51 C52:C67 H5:I5 F24:F33 G4:I4 B1:J1 A1:A4 B3:F4 C5:C12 H24:I24 F42:F43 E163:G186 C163:C177 C298:F305 E248:I248 E249:G297 C187:C297">
    <cfRule type="cellIs" priority="2" dxfId="0" operator="equal" stopIfTrue="1">
      <formula>0</formula>
    </cfRule>
  </conditionalFormatting>
  <conditionalFormatting sqref="G313:H65536 G298:G311 G110:G116 G118:G131 G13:G16 G18:G23 G1:H1 G4:H4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4:G51 G248:G254 G256:G297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G187:G247 G140:G157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D187:G247">
    <cfRule type="cellIs" priority="12" dxfId="0" operator="equal" stopIfTrue="1">
      <formula>0</formula>
    </cfRule>
    <cfRule type="cellIs" priority="13" dxfId="52" operator="equal" stopIfTrue="1">
      <formula>0</formula>
    </cfRule>
  </conditionalFormatting>
  <conditionalFormatting sqref="G171:G186 D163:D186 G163:G169">
    <cfRule type="cellIs" priority="14" dxfId="58" operator="equal" stopIfTrue="1">
      <formula>0</formula>
    </cfRule>
  </conditionalFormatting>
  <conditionalFormatting sqref="G171:G186 G163:G169">
    <cfRule type="cellIs" priority="15" dxfId="55" operator="equal" stopIfTrue="1">
      <formula>0</formula>
    </cfRule>
    <cfRule type="cellIs" priority="16" dxfId="59" operator="equal" stopIfTrue="1">
      <formula>0</formula>
    </cfRule>
    <cfRule type="cellIs" priority="17" dxfId="55" operator="equal" stopIfTrue="1">
      <formula>0</formula>
    </cfRule>
  </conditionalFormatting>
  <conditionalFormatting sqref="D24:D43 F34:F41 F44:F47">
    <cfRule type="cellIs" priority="18" dxfId="52" operator="equal" stopIfTrue="1">
      <formula>0</formula>
    </cfRule>
    <cfRule type="cellIs" priority="19" dxfId="0" operator="equal" stopIfTrue="1">
      <formula>0</formula>
    </cfRule>
  </conditionalFormatting>
  <conditionalFormatting sqref="G158:G162">
    <cfRule type="cellIs" priority="20" dxfId="52" operator="equal" stopIfTrue="1">
      <formula>0</formula>
    </cfRule>
    <cfRule type="cellIs" priority="21" dxfId="0" operator="equal" stopIfTrue="1">
      <formula>0</formula>
    </cfRule>
    <cfRule type="cellIs" priority="22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2023-05-23T01:09:53Z</cp:lastPrinted>
  <dcterms:created xsi:type="dcterms:W3CDTF">1996-12-17T01:32:42Z</dcterms:created>
  <dcterms:modified xsi:type="dcterms:W3CDTF">2023-05-23T01:14:44Z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