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2040" windowHeight="11610" activeTab="1"/>
  </bookViews>
  <sheets>
    <sheet name="砂石料价" sheetId="1" r:id="rId1"/>
    <sheet name="商品混凝土" sheetId="2" r:id="rId2"/>
  </sheets>
  <definedNames>
    <definedName name="_xlnm.Print_Titles" localSheetId="0">'砂石料价'!$4:$4</definedName>
    <definedName name="_xlnm.Print_Titles" localSheetId="1">'商品混凝土'!$4:$4</definedName>
  </definedNames>
  <calcPr fullCalcOnLoad="1"/>
</workbook>
</file>

<file path=xl/sharedStrings.xml><?xml version="1.0" encoding="utf-8"?>
<sst xmlns="http://schemas.openxmlformats.org/spreadsheetml/2006/main" count="1871" uniqueCount="467">
  <si>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</si>
  <si>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</si>
  <si>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</si>
  <si>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</si>
  <si>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</si>
  <si>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</si>
  <si>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</si>
  <si>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</si>
  <si>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</si>
  <si>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</si>
  <si>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</si>
  <si>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</si>
  <si>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</si>
  <si>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</si>
  <si>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</si>
  <si>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</si>
  <si>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</si>
  <si>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</si>
  <si>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</si>
  <si>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</si>
  <si>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</si>
  <si>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</si>
  <si>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</si>
  <si>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</si>
  <si>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</si>
  <si>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</si>
  <si>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</si>
  <si>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</si>
  <si>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建宁县</t>
  </si>
  <si>
    <t>泰宁南溪料场</t>
  </si>
  <si>
    <t>未筛分碎石统料堆方</t>
  </si>
  <si>
    <t>m³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</si>
  <si>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</si>
  <si>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</si>
  <si>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</si>
  <si>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</si>
  <si>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</si>
  <si>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</si>
  <si>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</si>
  <si>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</si>
  <si>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备注</t>
  </si>
  <si>
    <t>机制砂</t>
  </si>
  <si>
    <t>实方</t>
  </si>
  <si>
    <t>m3</t>
  </si>
  <si>
    <t>泰宁金湖砂场</t>
  </si>
  <si>
    <t>泰宁县上次停车区</t>
  </si>
  <si>
    <t>将乐县</t>
  </si>
  <si>
    <t>将乐县漠源乡，位于白沙村处</t>
  </si>
  <si>
    <t>福建陈祥新型建筑材料有限公司</t>
  </si>
  <si>
    <t>将乐县积善工业园区</t>
  </si>
  <si>
    <t>调运</t>
  </si>
  <si>
    <t>乌龙龙泉建材有限公司</t>
  </si>
  <si>
    <t>小焦白沙采石场</t>
  </si>
  <si>
    <t>中(粗)砂</t>
  </si>
  <si>
    <t>宁化县</t>
  </si>
  <si>
    <t>外购</t>
  </si>
  <si>
    <t>明溪县</t>
  </si>
  <si>
    <t>泰湖金湖砂场</t>
  </si>
  <si>
    <t>不含运费</t>
  </si>
  <si>
    <t>机制砂</t>
  </si>
  <si>
    <t>福建沙县璟宇矿业有限公司</t>
  </si>
  <si>
    <t>外购参考清流料场</t>
  </si>
  <si>
    <t>含清流到明溪县城运费，不含县城到施工场运费</t>
  </si>
  <si>
    <t>清流龙津镇黄家排村晶泰建筑材料有限公司</t>
  </si>
  <si>
    <t>用于回填、垫层</t>
  </si>
  <si>
    <t>乱毛石</t>
  </si>
  <si>
    <t>碎石（2cm）</t>
  </si>
  <si>
    <t>碎石（4cm）</t>
  </si>
  <si>
    <t>反击破碎石（2cm）</t>
  </si>
  <si>
    <t>最大粒径2cm堆方</t>
  </si>
  <si>
    <t>反击破碎石（4cm）</t>
  </si>
  <si>
    <t>最大粒径4cm堆方</t>
  </si>
  <si>
    <t>最大粒径2.5cm堆方</t>
  </si>
  <si>
    <t>毛条石</t>
  </si>
  <si>
    <t>细料石</t>
  </si>
  <si>
    <t>片 石</t>
  </si>
  <si>
    <t xml:space="preserve">混凝土、砂浆用堆方 </t>
  </si>
  <si>
    <t>m3</t>
  </si>
  <si>
    <t>建宁县盛鑫达建材有限公司</t>
  </si>
  <si>
    <t>福建三明市成辉好运建筑有限公司</t>
  </si>
  <si>
    <t>粘 土</t>
  </si>
  <si>
    <t>堆 方</t>
  </si>
  <si>
    <t>砾石（河卵石）</t>
  </si>
  <si>
    <t>最大粒径6cm堆方</t>
  </si>
  <si>
    <t xml:space="preserve">m3 </t>
  </si>
  <si>
    <t>福建省富强石材有限公司</t>
  </si>
  <si>
    <t>码 方</t>
  </si>
  <si>
    <t>碎石（6cm）</t>
  </si>
  <si>
    <t>福建陈祥新型建筑材料有限公司</t>
  </si>
  <si>
    <t>碎石</t>
  </si>
  <si>
    <t>末筛分碎石统料堆方</t>
  </si>
  <si>
    <t>路面用碎石(1.5cm）</t>
  </si>
  <si>
    <t>最大粒径1.5cm堆方</t>
  </si>
  <si>
    <t>路面用碎石(2.5cm）</t>
  </si>
  <si>
    <t>块 石</t>
  </si>
  <si>
    <t>粗料石</t>
  </si>
  <si>
    <t>将乐县古镛镇，位石门岭砂场处</t>
  </si>
  <si>
    <t>m3</t>
  </si>
  <si>
    <t>西滨镇西滨镇板兜砂场1</t>
  </si>
  <si>
    <t>西滨镇刘板码头料场1</t>
  </si>
  <si>
    <t>梅仙镇坪尾村锡进料场</t>
  </si>
  <si>
    <t>西滨镇西滨镇板兜砂场2</t>
  </si>
  <si>
    <t>坂面镇大乾料场</t>
  </si>
  <si>
    <t>济阳乡兴田建设</t>
  </si>
  <si>
    <t>沙县</t>
  </si>
  <si>
    <t>尤溪县</t>
  </si>
  <si>
    <t>外购，不含运费</t>
  </si>
  <si>
    <t>泰宁县</t>
  </si>
  <si>
    <t>泰宁金湖砂场</t>
  </si>
  <si>
    <t>未筛分碎石统料堆方</t>
  </si>
  <si>
    <t>文江镇</t>
  </si>
  <si>
    <t>AC-10C碎石</t>
  </si>
  <si>
    <t>细粒式沥青混凝土</t>
  </si>
  <si>
    <t>AC-13C碎石</t>
  </si>
  <si>
    <t>中粒式改性沥青混凝土</t>
  </si>
  <si>
    <t>AC-16C碎石</t>
  </si>
  <si>
    <t>中粒式沥青混凝土</t>
  </si>
  <si>
    <t>AC-20C碎石</t>
  </si>
  <si>
    <t>改性沥青混凝土</t>
  </si>
  <si>
    <t>细粒式改性沥青混凝土</t>
  </si>
  <si>
    <t>预拌非泵送细石混凝土</t>
  </si>
  <si>
    <t>C15(42.5) 碎石10mm(细石) 塌落度120-160mm</t>
  </si>
  <si>
    <t>C20(42.5) 碎石10mm(细石) 塌落度120-160mm</t>
  </si>
  <si>
    <t>C25(42.5) 碎石10mm(细石) 塌落度120-160mm</t>
  </si>
  <si>
    <t>C30(42.5) 碎石10mm(细石) 塌落度120-160mm</t>
  </si>
  <si>
    <t>C35(42.5) 碎石10mm(细石) 塌落度120-160mm</t>
  </si>
  <si>
    <t>C40(42.5) 碎石10mm(细石) 塌落度120-160mm</t>
  </si>
  <si>
    <t>预拌非泵送普通混凝土</t>
  </si>
  <si>
    <t>C15(42.5) 碎石25mm 塌落度120-160mm</t>
  </si>
  <si>
    <t>C20(42.5) 碎石25mm 塌落度120-160mm</t>
  </si>
  <si>
    <t>C25(42.5) 碎石25mm 塌落度120-160mm</t>
  </si>
  <si>
    <t>C30(42.5) 碎石25mm 塌落度120-160mm</t>
  </si>
  <si>
    <t>C35(42.5) 碎石25mm 塌落度120-160mm</t>
  </si>
  <si>
    <t>C40(42.5) 碎石25mm 塌落度120-160mm</t>
  </si>
  <si>
    <t>C45(42.5) 碎石25mm 塌落度120-160mm</t>
  </si>
  <si>
    <t>C50(42.5) 碎石25mm 塌落度120-160mm</t>
  </si>
  <si>
    <t>C55(42.5) 碎石25mm 塌落度120-160mm</t>
  </si>
  <si>
    <t>C60(42.5) 碎石25mm 塌落度120-160mm</t>
  </si>
  <si>
    <t>C15(42.5) 碎石31.5mm 塌落度120-160mm</t>
  </si>
  <si>
    <t>C20(42.5) 碎石31.5mm 塌落度120-160mm</t>
  </si>
  <si>
    <t>C25(42.5) 碎石31.5mm 塌落度120-160mm</t>
  </si>
  <si>
    <t>C30(42.5) 碎石31.5mm 塌落度120-160mm</t>
  </si>
  <si>
    <t>C35(42.5) 碎石31.5mm 塌落度120-160mm</t>
  </si>
  <si>
    <t>C40(42.5) 碎石31.5mm 塌落度120-160mm</t>
  </si>
  <si>
    <t>C45(42.5) 碎石31.5mm 塌落度120-160mm</t>
  </si>
  <si>
    <t>C50(42.5) 碎石31.5mm 塌落度120-160mm</t>
  </si>
  <si>
    <t>C55(42.5) 碎石31.5mm 塌落度120-160mm</t>
  </si>
  <si>
    <t>C60(42.5) 碎石31.5mm 塌落度120-160mm</t>
  </si>
  <si>
    <t>预拌泵送普通混凝土</t>
  </si>
  <si>
    <t>泵送100m以下 C15(42.5) 碎石25mm 塌落度160-200mm</t>
  </si>
  <si>
    <t>泵送100m以下 C20(42.5) 碎石25mm 塌落度160-200mm</t>
  </si>
  <si>
    <t>泵送100m以下 C25(42.5) 碎石25mm 塌落度160-200mm</t>
  </si>
  <si>
    <t>泵送100m以下 C30(42.5) 碎石25mm 塌落度160-200mm</t>
  </si>
  <si>
    <t>泵送100m以下 C35(42.5) 碎石25mm 塌落度160-200mm</t>
  </si>
  <si>
    <t>泵送100m以下 C40(42.5) 碎石25mm 塌落度160-200mm</t>
  </si>
  <si>
    <t>泵送100m以下 C45(42.5) 碎石25mm 塌落度160-200mm</t>
  </si>
  <si>
    <t>泵送100m以下 C50(42.5) 碎石25mm 塌落度160-200mm</t>
  </si>
  <si>
    <t>泵送100m以下 C55(42.5) 碎石25mm 塌落度160-200mm</t>
  </si>
  <si>
    <t>泵送100m以下 C60(42.5) 碎石25mm 塌落度160-200mm</t>
  </si>
  <si>
    <t>泵送100m以下 C20(42.5) 碎石31.5mm 塌落度160-200mm</t>
  </si>
  <si>
    <t>泵送100m以下 C25(42.5) 碎石31.5mm 塌落度160-200mm</t>
  </si>
  <si>
    <t>泵送100m以下 C30(42.5) 碎石31.5mm 塌落度160-200mm</t>
  </si>
  <si>
    <t>泵送100m以下 C35(42.5) 碎石31.5mm 塌落度160-200mm</t>
  </si>
  <si>
    <t>泵送100m以下 C40(42.5) 碎石31.5mm 塌落度160-200mm</t>
  </si>
  <si>
    <t>泵送100m以下 C45(42.5) 碎石31.5mm 塌落度160-200mm</t>
  </si>
  <si>
    <t>泵送100m以下 C50(42.5) 碎石31.5mm 塌落度160-200mm</t>
  </si>
  <si>
    <t>泵送100m以下 C55(42.5) 碎石31.5mm 塌落度160-200mm</t>
  </si>
  <si>
    <t>泵送100m以下 C60(42.5) 碎石31.5mm 塌落度160-200mm</t>
  </si>
  <si>
    <t>预拌泵送细石混凝土</t>
  </si>
  <si>
    <t>预拌泵送水下混凝土</t>
  </si>
  <si>
    <t>路面抗折混凝土</t>
  </si>
  <si>
    <t>4.0MPa(42.5) 碎石31.5mm</t>
  </si>
  <si>
    <t>4.5MPa(42.5) 碎石31.5mm</t>
  </si>
  <si>
    <t>5.0MPa(42.5) 碎石31.5mm</t>
  </si>
  <si>
    <t>5.5MPa(42.5) 碎石31.5mm</t>
  </si>
  <si>
    <t>商品混凝土</t>
  </si>
  <si>
    <t>C15(42.5) 碎石25mm 塌落度160-200mm</t>
  </si>
  <si>
    <t>C20(42.5) 碎石25mm 塌落度160-200mm</t>
  </si>
  <si>
    <t>C25(42.5) 碎石25mm 塌落度160-200mm</t>
  </si>
  <si>
    <t>C30(42.5) 碎石25mm 塌落度160-200mm</t>
  </si>
  <si>
    <t>C35(42.5) 碎石25mm 塌落度160-200mm</t>
  </si>
  <si>
    <t>C40(42.5) 碎石25mm 塌落度160-200mm</t>
  </si>
  <si>
    <t>C45(42.5) 碎石25mm 塌落度160-200mm</t>
  </si>
  <si>
    <t>C50(42.5) 碎石25mm 塌落度160-200mm</t>
  </si>
  <si>
    <t>C55(42.5) 碎石25mm 塌落度160-200mm</t>
  </si>
  <si>
    <t>C60(42.5) 碎石25mm 塌落度160-200mm</t>
  </si>
  <si>
    <t>C20(42.5) 碎石31.5mm 塌落度160-200mm</t>
  </si>
  <si>
    <t>C25(42.5) 碎石31.5mm 塌落度160-200mm</t>
  </si>
  <si>
    <t>C30(42.5) 碎石31.5mm 塌落度160-200mm</t>
  </si>
  <si>
    <t>C35(42.5) 碎石31.5mm 塌落度160-200mm</t>
  </si>
  <si>
    <t>C40(42.5) 碎石31.5mm 塌落度160-200mm</t>
  </si>
  <si>
    <t>C45(42.5) 碎石31.5mm 塌落度160-200mm</t>
  </si>
  <si>
    <t>C50(42.5) 碎石31.5mm 塌落度160-200mm</t>
  </si>
  <si>
    <t>C55(42.5) 碎石31.5mm 塌落度160-200mm</t>
  </si>
  <si>
    <t>C60(42.5) 碎石31.5mm 塌落度160-200mm</t>
  </si>
  <si>
    <t>细粒式沥青商品混凝土</t>
  </si>
  <si>
    <t>AC-10  碎石</t>
  </si>
  <si>
    <t>AC-13  碎石</t>
  </si>
  <si>
    <t>中粒式沥青商品混凝土</t>
  </si>
  <si>
    <t>AC-16  碎石</t>
  </si>
  <si>
    <t>AC-20  碎石</t>
  </si>
  <si>
    <t>粗粒式沥青商品混凝土</t>
  </si>
  <si>
    <t>AC-25  碎石</t>
  </si>
  <si>
    <t>细粒式沥青混凝土</t>
  </si>
  <si>
    <t>AC-13C碎石</t>
  </si>
  <si>
    <t>AC-13F碎石</t>
  </si>
  <si>
    <t>中粒式沥青混凝土</t>
  </si>
  <si>
    <t>AC-16C碎石</t>
  </si>
  <si>
    <t>AC-16F碎石</t>
  </si>
  <si>
    <t>AC-20C碎石</t>
  </si>
  <si>
    <t>AC-20F碎石</t>
  </si>
  <si>
    <t>AC-25C碎石</t>
  </si>
  <si>
    <t>AC-25F碎石</t>
  </si>
  <si>
    <t>SmA-13碎石</t>
  </si>
  <si>
    <t xml:space="preserve">C15(42.5) 碎石10mm(细石) </t>
  </si>
  <si>
    <t>C20(42.5) 碎石10mm(细石)</t>
  </si>
  <si>
    <t xml:space="preserve">C25(42.5) 碎石10mm(细石) </t>
  </si>
  <si>
    <t xml:space="preserve">C30(42.5) 碎石10mm(细石) </t>
  </si>
  <si>
    <t xml:space="preserve">C35(42.5) 碎石10mm(细石) </t>
  </si>
  <si>
    <t xml:space="preserve">C40(42.5) 碎石10mm(细石) </t>
  </si>
  <si>
    <t xml:space="preserve">C15(42.5) 碎石25mm </t>
  </si>
  <si>
    <t xml:space="preserve">C20(42.5) 碎石25mm </t>
  </si>
  <si>
    <t>C25(42.5) 碎石25mm</t>
  </si>
  <si>
    <t xml:space="preserve">C30(42.5) 碎石25mm </t>
  </si>
  <si>
    <t xml:space="preserve">C35(42.5) 碎石25mm </t>
  </si>
  <si>
    <t xml:space="preserve">C40(42.5) 碎石25mm </t>
  </si>
  <si>
    <t xml:space="preserve">C45(42.5) 碎石25mm </t>
  </si>
  <si>
    <t xml:space="preserve">C50(42.5) 碎石25mm </t>
  </si>
  <si>
    <t>C55(42.5) 碎石25mm</t>
  </si>
  <si>
    <t xml:space="preserve">C60(42.5) 碎石25mm </t>
  </si>
  <si>
    <t xml:space="preserve">C15(42.5) 碎石31.5mm </t>
  </si>
  <si>
    <t xml:space="preserve">C20(42.5) 碎石31.5mm </t>
  </si>
  <si>
    <t xml:space="preserve">C25(42.5) 碎石31.5mm </t>
  </si>
  <si>
    <t xml:space="preserve">C30(42.5) 碎石31.5mm </t>
  </si>
  <si>
    <t xml:space="preserve">C35(42.5) 碎石31.5mm </t>
  </si>
  <si>
    <t xml:space="preserve">C40(42.5) 碎石31.5mm </t>
  </si>
  <si>
    <t xml:space="preserve">C45(42.5) 碎石31.5mm </t>
  </si>
  <si>
    <t xml:space="preserve">C50(42.5) 碎石31.5mm </t>
  </si>
  <si>
    <t xml:space="preserve">C55(42.5) 碎石31.5mm </t>
  </si>
  <si>
    <t xml:space="preserve">C60(42.5) 碎石31.5mm </t>
  </si>
  <si>
    <t xml:space="preserve">泵送100m以下 C20(42.5) 碎石25mm </t>
  </si>
  <si>
    <t xml:space="preserve">泵送100m以下 C25(42.5) 碎石25mm </t>
  </si>
  <si>
    <t xml:space="preserve">泵送100m以下 C30(42.5) 碎石25mm </t>
  </si>
  <si>
    <t xml:space="preserve">泵送100m以下 C35(42.5) 碎石25mm </t>
  </si>
  <si>
    <t xml:space="preserve">泵送100m以下 C40(42.5) 碎石25mm </t>
  </si>
  <si>
    <t>泵送100m以下 C45(42.5) 碎石25mm</t>
  </si>
  <si>
    <t xml:space="preserve">泵送100m以下 C50(42.5) 碎石25mm </t>
  </si>
  <si>
    <t xml:space="preserve">泵送100m以下 C55(42.5) 碎石25mm </t>
  </si>
  <si>
    <t xml:space="preserve">泵送100m以下 C60(42.5) 碎石25mm </t>
  </si>
  <si>
    <t xml:space="preserve">泵送100m以下 C20(42.5) 碎石31.5mm </t>
  </si>
  <si>
    <t xml:space="preserve">泵送100m以下 C25(42.5) 碎石31.5mm </t>
  </si>
  <si>
    <t xml:space="preserve">泵送100m以下 C30(42.5) 碎石31.5mm </t>
  </si>
  <si>
    <t xml:space="preserve">泵送100m以下 C35(42.5) 碎石31.5mm </t>
  </si>
  <si>
    <t xml:space="preserve">泵送100m以下 C40(42.5) 碎石31.5mm </t>
  </si>
  <si>
    <t xml:space="preserve">泵送100m以下 C45(42.5) 碎石31.5mm </t>
  </si>
  <si>
    <t xml:space="preserve">泵送100m以下 C50(42.5) 碎石31.5mm </t>
  </si>
  <si>
    <t xml:space="preserve">泵送100m以下 C55(42.5) 碎石31.5mm </t>
  </si>
  <si>
    <t xml:space="preserve">泵送100m以下 C60(42.5) 碎石31.5mm </t>
  </si>
  <si>
    <t xml:space="preserve">C20(42.5) 碎石10mm(细石) </t>
  </si>
  <si>
    <t>C40(42.5) 碎石10mm(细石)</t>
  </si>
  <si>
    <t xml:space="preserve">C25(42.5) 碎石25mm </t>
  </si>
  <si>
    <t>大田</t>
  </si>
  <si>
    <t>水泥混凝土</t>
  </si>
  <si>
    <t>沥青混凝土</t>
  </si>
  <si>
    <t>C15(碎石25mm 塌落度120-160mm)</t>
  </si>
  <si>
    <t>C20(碎石25mm 塌落度120-160mm)</t>
  </si>
  <si>
    <t>C25(碎石25mm 塌落度120-160mm)</t>
  </si>
  <si>
    <t>C30(碎石25mm 塌落度120-160mm)</t>
  </si>
  <si>
    <t>C35(碎石25mm 塌落度120-160mm)</t>
  </si>
  <si>
    <t>C40(碎石25mm 塌落度120-160mm)</t>
  </si>
  <si>
    <t>C45(碎石25mm 塌落度120-160mm)</t>
  </si>
  <si>
    <t>预拌非泵送细石混凝土</t>
  </si>
  <si>
    <t>含20KM运费，超过每公里加0.5元/M3</t>
  </si>
  <si>
    <t>C20（42.5） 碎石10mm（细石） 塌落度120-160mm</t>
  </si>
  <si>
    <t>C25（42.5） 碎石10mm（细石） 塌落度120-160mm</t>
  </si>
  <si>
    <t>C30（42.5） 碎石10mm（细石） 塌落度120-160mm</t>
  </si>
  <si>
    <t>C35（42.5） 碎石10mm（细石） 塌落度120-160mm</t>
  </si>
  <si>
    <t>C40（42.5） 碎石10mm（细石） 塌落度120-160mm</t>
  </si>
  <si>
    <t>C15（42.5） 碎石25mm 塌落度120-160mm</t>
  </si>
  <si>
    <t>C25（42.5） 碎石25mm 塌落度120-160mm</t>
  </si>
  <si>
    <t>不含运费</t>
  </si>
  <si>
    <t>沙县</t>
  </si>
  <si>
    <t>AC-10C碎石</t>
  </si>
  <si>
    <t>中粒式改性沥青混凝土</t>
  </si>
  <si>
    <t>明溪县</t>
  </si>
  <si>
    <t>普通泵送商品混凝土</t>
  </si>
  <si>
    <t>普通非泵送商品混凝土</t>
  </si>
  <si>
    <t>每公里2.5元</t>
  </si>
  <si>
    <t>改性沥青马蹄脂碎石混合料</t>
  </si>
  <si>
    <t>SMA-10</t>
  </si>
  <si>
    <t>包含10公里以内运费，10KM外运费可按每+1km运距+3元/公里进行调整</t>
  </si>
  <si>
    <t>m³</t>
  </si>
  <si>
    <t>泵送混凝土</t>
  </si>
  <si>
    <t>C20（42.5） 碎石25mm 坍落度160-200</t>
  </si>
  <si>
    <t>包含10公里以内运费，10KM外运费可按每+1km运距+3元/公里进行调整</t>
  </si>
  <si>
    <t>C25（42.5） 碎石25mm 坍落度160-200</t>
  </si>
  <si>
    <t>C30（42.5） 碎石25mm 坍落度160-200</t>
  </si>
  <si>
    <t>C35（42.5） 碎石25mm 坍落度160-200</t>
  </si>
  <si>
    <t>C40（42.5） 碎石25mm 坍落度160-200</t>
  </si>
  <si>
    <t>C45（42.5） 碎石25mm 坍落度160-200</t>
  </si>
  <si>
    <t>C50（42.5） 碎石25mm 坍落度160-200</t>
  </si>
  <si>
    <t>非泵送混凝土</t>
  </si>
  <si>
    <t>C15（42.5） 碎石25mm 坍落度160-200</t>
  </si>
  <si>
    <t>运费按4元/公里计算</t>
  </si>
  <si>
    <t>起步价36元/m3。0-50km，每公里2.4元/m3。50-100km，超出部分每公里1.92元/m3。</t>
  </si>
  <si>
    <t>包含10公里以内运费，10KM外运费可按每+1km运距+3元/公里进行调整。</t>
  </si>
  <si>
    <t>永安</t>
  </si>
  <si>
    <t>含7KM内运费，超过7KM，2.0元/M3*KM</t>
  </si>
  <si>
    <t>原料场已停，均为从三元外购</t>
  </si>
  <si>
    <r>
      <t>m</t>
    </r>
    <r>
      <rPr>
        <sz val="10"/>
        <rFont val="宋体"/>
        <family val="0"/>
      </rPr>
      <t>³</t>
    </r>
  </si>
  <si>
    <t>普通商品混凝土</t>
  </si>
  <si>
    <t>C20泵送100M以下(42.5) 碎石25mm 塌落度160-120mm</t>
  </si>
  <si>
    <t>C25泵送100M以下(42.5) 碎石25mm 塌落度160-120mm</t>
  </si>
  <si>
    <t>C30泵送100M以下(42.5) 碎石25mm 塌落度160-120mm</t>
  </si>
  <si>
    <t>C35泵送100M以下(42.5) 碎石25mm 塌落度160-120mm</t>
  </si>
  <si>
    <t>C40泵送100M以下(42.5) 碎石25mm 塌落度160-120mm</t>
  </si>
  <si>
    <t>C45泵送100M以下(42.5) 碎石25mm 塌落度160-120mm</t>
  </si>
  <si>
    <t>C50泵送100M以下(42.5) 碎石25mm 塌落度160-120mm</t>
  </si>
  <si>
    <t>C15非泵送(42.5) 碎石25mm 塌落度120-160mm</t>
  </si>
  <si>
    <t>C20非泵送(42.5) 碎石25mm 塌落度120-160mm</t>
  </si>
  <si>
    <t>C25非泵送(42.5) 碎石25mm 塌落度120-160mm</t>
  </si>
  <si>
    <t>C30非泵送(42.5) 碎石25mm 塌落度120-160mm</t>
  </si>
  <si>
    <t>C35非泵送(42.5) 碎石25mm 塌落度120-160mm</t>
  </si>
  <si>
    <t>C40非泵送(42.5) 碎石25mm 塌落度120-160mm</t>
  </si>
  <si>
    <t>C45非泵送(42.5) 碎石25mm 塌落度120-160mm</t>
  </si>
  <si>
    <t>C50非泵送(42.5) 碎石25mm 塌落度120-160mm</t>
  </si>
  <si>
    <t>AC-10C玄武石</t>
  </si>
  <si>
    <t>AC-10F碎石</t>
  </si>
  <si>
    <t>AC-10F玄武石</t>
  </si>
  <si>
    <t>AC-13 C 碎石</t>
  </si>
  <si>
    <t>AC-13 C 玄武岩</t>
  </si>
  <si>
    <t>AC-13 F 碎石</t>
  </si>
  <si>
    <t>AC-13 F 玄武岩</t>
  </si>
  <si>
    <t>包含7公里以内运费，7KM外运费可按每+1km运距+3元/公里进行调整</t>
  </si>
  <si>
    <t>C50(碎石25mm 塌落度120-160mm)</t>
  </si>
  <si>
    <t>粗粒式沥青混凝土</t>
  </si>
  <si>
    <t>中粗砂</t>
  </si>
  <si>
    <t>燕城混凝土有限公司</t>
  </si>
  <si>
    <t>上鱼坑机制砂矿山</t>
  </si>
  <si>
    <t>永安市凯涵建材经营部</t>
  </si>
  <si>
    <t>清流县</t>
  </si>
  <si>
    <t>志龙砂场</t>
  </si>
  <si>
    <t>强度等级、级配类型</t>
  </si>
  <si>
    <t>含税价</t>
  </si>
  <si>
    <t>除税价</t>
  </si>
  <si>
    <t>参考运费说明</t>
  </si>
  <si>
    <t>铭溪村铭景建材</t>
  </si>
  <si>
    <t>大田县</t>
  </si>
  <si>
    <t>永安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</si>
  <si>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</si>
  <si>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清流县</t>
  </si>
  <si>
    <t>含7km运距的运输费用，7km外运费可按每+1km运距±3元/m3进行调整</t>
  </si>
  <si>
    <t>尤溪</t>
  </si>
  <si>
    <t>运输包12km。12km以上，每公里2.5元/m3。天泵起步价3000元，30元/m3；地泵起步价2500元，25元/m3。</t>
  </si>
  <si>
    <t>备注：以上为各设区市分搅拌站每个月20号左右调查的参考价格，不做为每日随时波动价，应根据建设项目所在地材料的实际情况经过调查比选、综合分析后确定材料价。</t>
  </si>
  <si>
    <t>三元</t>
  </si>
  <si>
    <t>C15（42.5） 碎石10mm（细石） 塌落度120-160mm</t>
  </si>
  <si>
    <t>C15非泵送
（25-31.5mm）</t>
  </si>
  <si>
    <t>C20非泵送（25-31.5mm）</t>
  </si>
  <si>
    <t>C25非泵送（25-31.5mm）</t>
  </si>
  <si>
    <t>C30非泵送（25-31.5mm）</t>
  </si>
  <si>
    <t>C35非泵送（25-31.5mm）</t>
  </si>
  <si>
    <t>C40非泵送（25-31.5mm）</t>
  </si>
  <si>
    <t>C45非泵送（25-31.5mm）</t>
  </si>
  <si>
    <t>C50非泵送（25-31.5mm）</t>
  </si>
  <si>
    <t>AC-5（普通沥青碎石）</t>
  </si>
  <si>
    <t>AC-10C（普通沥青碎石）</t>
  </si>
  <si>
    <t>AC-13C（普通沥青碎石）</t>
  </si>
  <si>
    <t>AC-16C（普通沥青碎石）</t>
  </si>
  <si>
    <t>AC-20C（普通沥青碎石）</t>
  </si>
  <si>
    <t>AC-5（改性沥青碎石）</t>
  </si>
  <si>
    <t>AC-10C（改性沥青碎石）</t>
  </si>
  <si>
    <t>AC-13C（改性沥青碎石）</t>
  </si>
  <si>
    <t>AC-16C（改性沥青碎石）</t>
  </si>
  <si>
    <t>AC-20C（改性沥青碎石）</t>
  </si>
  <si>
    <t>AC-10C（改性沥青玄武岩）</t>
  </si>
  <si>
    <t>AC-13C（改性沥青玄武岩）</t>
  </si>
  <si>
    <t>ATB-25（普通沥青碎石）</t>
  </si>
  <si>
    <t>SMA-10（普通沥青碎石）</t>
  </si>
  <si>
    <t>SMA-13（普通沥青碎石）</t>
  </si>
  <si>
    <t>SMA-16（普通沥青碎石）</t>
  </si>
  <si>
    <t>SMA-20（普通沥青碎石）</t>
  </si>
  <si>
    <t>SMA-10（改性沥青碎石）</t>
  </si>
  <si>
    <t>SMA-13（改性沥青碎石）</t>
  </si>
  <si>
    <t>SMA-16（改性沥青碎石）</t>
  </si>
  <si>
    <t>SMA-20（改性沥青碎石）</t>
  </si>
  <si>
    <t>SMA-10（改性沥青玄武岩）</t>
  </si>
  <si>
    <t>SMA-13（改性沥青玄武岩）</t>
  </si>
  <si>
    <t xml:space="preserve">附件 </t>
  </si>
  <si>
    <t>单位：</t>
  </si>
  <si>
    <t>三明市公路事业发展中心</t>
  </si>
  <si>
    <t>发布时间：</t>
  </si>
  <si>
    <t>三明市2023年10月份交通工程地方材料价格信息汇总表</t>
  </si>
  <si>
    <t>三元区</t>
  </si>
  <si>
    <t>含运费</t>
  </si>
  <si>
    <t>外购（到沙县城关约70）</t>
  </si>
  <si>
    <t>外购（到沙县城关约73）</t>
  </si>
  <si>
    <t>外购（到沙县城关约65）</t>
  </si>
  <si>
    <t>外购（到沙县城关约85）</t>
  </si>
  <si>
    <t>外购（到沙县城关约90）</t>
  </si>
  <si>
    <t>附件</t>
  </si>
  <si>
    <t>建宁县</t>
  </si>
  <si>
    <t>将乐县</t>
  </si>
  <si>
    <t>7公里内运距免费，超出7公里外，每公里2.5元。</t>
  </si>
  <si>
    <t>三明市2023年10月份交通工程地方商品混凝土价格信息汇总表</t>
  </si>
  <si>
    <t>发布时间：2023年10月</t>
  </si>
  <si>
    <t>354.76</t>
  </si>
  <si>
    <t>370.91</t>
  </si>
  <si>
    <t>385.86</t>
  </si>
  <si>
    <t>398.82</t>
  </si>
  <si>
    <t>416.99</t>
  </si>
  <si>
    <t>433.40</t>
  </si>
  <si>
    <t>451.25</t>
  </si>
  <si>
    <t>470.48</t>
  </si>
  <si>
    <t>486.76</t>
  </si>
  <si>
    <t>503</t>
  </si>
  <si>
    <t>352.65</t>
  </si>
  <si>
    <t>368.80</t>
  </si>
  <si>
    <t>383.85</t>
  </si>
  <si>
    <t>396.32</t>
  </si>
  <si>
    <t>410.38</t>
  </si>
  <si>
    <t>422.48</t>
  </si>
  <si>
    <t>436.05</t>
  </si>
  <si>
    <t>451.36</t>
  </si>
  <si>
    <t>463.93</t>
  </si>
  <si>
    <t>476.78</t>
  </si>
  <si>
    <t>401.66</t>
  </si>
  <si>
    <t>416.72</t>
  </si>
  <si>
    <t>430.02</t>
  </si>
  <si>
    <t>443.05</t>
  </si>
  <si>
    <t>456.14</t>
  </si>
  <si>
    <t>469.72</t>
  </si>
  <si>
    <t>483.59</t>
  </si>
  <si>
    <t>496.16</t>
  </si>
  <si>
    <t>510</t>
  </si>
  <si>
    <t>399.43</t>
  </si>
  <si>
    <t>414.41</t>
  </si>
  <si>
    <t>427.82</t>
  </si>
  <si>
    <t>440.83</t>
  </si>
  <si>
    <t>453.85</t>
  </si>
  <si>
    <t>467.57</t>
  </si>
  <si>
    <t>481.53</t>
  </si>
  <si>
    <t>493.94</t>
  </si>
  <si>
    <t>507</t>
  </si>
  <si>
    <t>341.59</t>
  </si>
  <si>
    <t>353.97</t>
  </si>
  <si>
    <t>373.86</t>
  </si>
  <si>
    <t>384.50</t>
  </si>
  <si>
    <t>宁化县天和建材有限公司</t>
  </si>
  <si>
    <t>翠江镇小溪村</t>
  </si>
  <si>
    <t>宁化日昌升机制砂</t>
  </si>
  <si>
    <t>粘土</t>
  </si>
  <si>
    <t>堆方</t>
  </si>
  <si>
    <t xml:space="preserve"> 路面用碎（1.5cm）</t>
  </si>
  <si>
    <t xml:space="preserve"> 路面用碎（2.5cm）</t>
  </si>
  <si>
    <t>湖村龙头行洛坑</t>
  </si>
  <si>
    <t>路面用碎石（1.5cm）</t>
  </si>
  <si>
    <t>路面用碎石（2.5cm）</t>
  </si>
  <si>
    <t>489.32</t>
  </si>
  <si>
    <r>
      <t xml:space="preserve">AC-10C   </t>
    </r>
    <r>
      <rPr>
        <sz val="10"/>
        <rFont val="宋体"/>
        <family val="0"/>
      </rPr>
      <t>碎石</t>
    </r>
  </si>
  <si>
    <r>
      <t xml:space="preserve">AC-13C  </t>
    </r>
    <r>
      <rPr>
        <sz val="10"/>
        <rFont val="宋体"/>
        <family val="0"/>
      </rPr>
      <t>碎石</t>
    </r>
  </si>
  <si>
    <r>
      <t xml:space="preserve">AC-16C   </t>
    </r>
    <r>
      <rPr>
        <sz val="10"/>
        <rFont val="宋体"/>
        <family val="0"/>
      </rPr>
      <t>碎石</t>
    </r>
  </si>
  <si>
    <r>
      <t xml:space="preserve">AC-20C   </t>
    </r>
    <r>
      <rPr>
        <sz val="10"/>
        <rFont val="宋体"/>
        <family val="0"/>
      </rPr>
      <t>碎石</t>
    </r>
  </si>
  <si>
    <r>
      <t xml:space="preserve">AC-25C   </t>
    </r>
    <r>
      <rPr>
        <sz val="10"/>
        <rFont val="宋体"/>
        <family val="0"/>
      </rPr>
      <t>碎石</t>
    </r>
  </si>
  <si>
    <r>
      <t xml:space="preserve">AC-13C   </t>
    </r>
    <r>
      <rPr>
        <sz val="10"/>
        <rFont val="宋体"/>
        <family val="0"/>
      </rPr>
      <t>碎石</t>
    </r>
  </si>
  <si>
    <t>永安大炼麻公寮采石场</t>
  </si>
  <si>
    <t>料场名称                 或位置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</si>
</sst>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4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仿宋_GB2312"/>
      <family val="3"/>
    </font>
    <font>
      <sz val="8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6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8" fillId="0" borderId="0" xfId="41" applyFont="1" applyFill="1">
      <alignment/>
      <protection/>
    </xf>
    <xf numFmtId="0" fontId="27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41" applyFont="1" applyFill="1" applyAlignment="1">
      <alignment horizontal="center" vertical="center"/>
      <protection/>
    </xf>
    <xf numFmtId="187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wrapText="1"/>
    </xf>
    <xf numFmtId="0" fontId="26" fillId="0" borderId="10" xfId="45" applyFont="1" applyBorder="1" applyAlignment="1">
      <alignment horizontal="center" vertical="center" wrapText="1"/>
      <protection/>
    </xf>
    <xf numFmtId="187" fontId="26" fillId="0" borderId="10" xfId="48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6" fillId="0" borderId="11" xfId="45" applyNumberFormat="1" applyFont="1" applyBorder="1" applyAlignment="1">
      <alignment horizontal="center" vertical="center" wrapText="1"/>
      <protection/>
    </xf>
    <xf numFmtId="0" fontId="22" fillId="0" borderId="12" xfId="45" applyFont="1" applyFill="1" applyBorder="1" applyAlignment="1">
      <alignment horizontal="center" vertical="center" wrapText="1"/>
      <protection/>
    </xf>
    <xf numFmtId="187" fontId="26" fillId="24" borderId="13" xfId="48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  <protection/>
    </xf>
    <xf numFmtId="192" fontId="26" fillId="0" borderId="10" xfId="48" applyNumberFormat="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6" fillId="0" borderId="13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3" xfId="48" applyFont="1" applyFill="1" applyBorder="1" applyAlignment="1">
      <alignment horizontal="center" vertical="center" wrapText="1"/>
      <protection/>
    </xf>
    <xf numFmtId="0" fontId="26" fillId="0" borderId="13" xfId="41" applyFont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24" borderId="10" xfId="41" applyFont="1" applyFill="1" applyBorder="1" applyAlignment="1">
      <alignment horizontal="center" vertical="center"/>
      <protection/>
    </xf>
    <xf numFmtId="0" fontId="26" fillId="0" borderId="13" xfId="48" applyFont="1" applyFill="1" applyBorder="1" applyAlignment="1">
      <alignment horizontal="center" vertical="center"/>
      <protection/>
    </xf>
    <xf numFmtId="0" fontId="26" fillId="16" borderId="10" xfId="41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6" fillId="0" borderId="10" xfId="46" applyFont="1" applyBorder="1" applyAlignment="1">
      <alignment horizontal="center" vertical="center" wrapText="1"/>
      <protection/>
    </xf>
    <xf numFmtId="192" fontId="26" fillId="0" borderId="10" xfId="46" applyNumberFormat="1" applyFont="1" applyBorder="1" applyAlignment="1">
      <alignment horizontal="center" vertical="center" wrapText="1"/>
      <protection/>
    </xf>
    <xf numFmtId="0" fontId="26" fillId="0" borderId="14" xfId="41" applyFont="1" applyFill="1" applyBorder="1" applyAlignment="1">
      <alignment horizontal="center" vertical="center"/>
      <protection/>
    </xf>
    <xf numFmtId="0" fontId="26" fillId="0" borderId="14" xfId="41" applyFont="1" applyFill="1" applyBorder="1" applyAlignment="1">
      <alignment horizontal="center" vertical="center" wrapText="1"/>
      <protection/>
    </xf>
    <xf numFmtId="0" fontId="26" fillId="0" borderId="15" xfId="48" applyFont="1" applyFill="1" applyBorder="1" applyAlignment="1">
      <alignment horizontal="center" vertical="center" wrapText="1"/>
      <protection/>
    </xf>
    <xf numFmtId="0" fontId="26" fillId="0" borderId="13" xfId="48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4" xfId="48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0" fontId="26" fillId="0" borderId="15" xfId="41" applyFont="1" applyFill="1" applyBorder="1" applyAlignment="1">
      <alignment horizontal="center" vertical="center" wrapText="1"/>
      <protection/>
    </xf>
    <xf numFmtId="0" fontId="26" fillId="0" borderId="14" xfId="41" applyFont="1" applyFill="1" applyBorder="1" applyAlignment="1">
      <alignment horizontal="center" vertical="center" wrapText="1"/>
      <protection/>
    </xf>
    <xf numFmtId="188" fontId="26" fillId="16" borderId="10" xfId="41" applyNumberFormat="1" applyFont="1" applyFill="1" applyBorder="1" applyAlignment="1">
      <alignment horizontal="center" vertical="center"/>
      <protection/>
    </xf>
    <xf numFmtId="187" fontId="26" fillId="16" borderId="10" xfId="41" applyNumberFormat="1" applyFont="1" applyFill="1" applyBorder="1" applyAlignment="1">
      <alignment horizontal="center" vertical="center"/>
      <protection/>
    </xf>
    <xf numFmtId="0" fontId="32" fillId="0" borderId="10" xfId="46" applyFont="1" applyBorder="1" applyAlignment="1">
      <alignment horizontal="center" vertical="center" wrapText="1"/>
      <protection/>
    </xf>
    <xf numFmtId="177" fontId="32" fillId="0" borderId="10" xfId="46" applyNumberFormat="1" applyFont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/>
      <protection/>
    </xf>
    <xf numFmtId="0" fontId="27" fillId="0" borderId="15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44" fontId="26" fillId="0" borderId="10" xfId="52" applyFont="1" applyFill="1" applyBorder="1" applyAlignment="1">
      <alignment horizontal="center" vertical="center"/>
    </xf>
    <xf numFmtId="0" fontId="26" fillId="0" borderId="14" xfId="4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26" fillId="0" borderId="15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/>
      <protection/>
    </xf>
    <xf numFmtId="57" fontId="26" fillId="0" borderId="16" xfId="41" applyNumberFormat="1" applyFont="1" applyFill="1" applyBorder="1" applyAlignment="1">
      <alignment horizontal="left" vertical="center" wrapText="1"/>
      <protection/>
    </xf>
    <xf numFmtId="187" fontId="26" fillId="0" borderId="16" xfId="41" applyNumberFormat="1" applyFont="1" applyFill="1" applyBorder="1" applyAlignment="1">
      <alignment horizontal="right" vertical="center"/>
      <protection/>
    </xf>
    <xf numFmtId="0" fontId="26" fillId="0" borderId="16" xfId="41" applyFont="1" applyFill="1" applyBorder="1" applyAlignment="1">
      <alignment horizontal="left" vertical="center"/>
      <protection/>
    </xf>
    <xf numFmtId="0" fontId="26" fillId="0" borderId="16" xfId="41" applyFont="1" applyFill="1" applyBorder="1" applyAlignment="1">
      <alignment horizontal="right" vertical="center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/>
    </xf>
    <xf numFmtId="0" fontId="26" fillId="0" borderId="17" xfId="41" applyFont="1" applyFill="1" applyBorder="1" applyAlignment="1">
      <alignment horizontal="center" vertical="center"/>
      <protection/>
    </xf>
    <xf numFmtId="0" fontId="26" fillId="0" borderId="18" xfId="41" applyFont="1" applyFill="1" applyBorder="1" applyAlignment="1">
      <alignment horizontal="center" vertical="center"/>
      <protection/>
    </xf>
    <xf numFmtId="0" fontId="26" fillId="0" borderId="19" xfId="41" applyFont="1" applyFill="1" applyBorder="1" applyAlignment="1">
      <alignment horizontal="center" vertical="center"/>
      <protection/>
    </xf>
    <xf numFmtId="0" fontId="27" fillId="0" borderId="10" xfId="48" applyFont="1" applyFill="1" applyBorder="1" applyAlignment="1">
      <alignment horizontal="center" vertical="center" wrapText="1"/>
      <protection/>
    </xf>
    <xf numFmtId="0" fontId="27" fillId="0" borderId="13" xfId="48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27" fillId="0" borderId="15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57" fontId="26" fillId="0" borderId="16" xfId="41" applyNumberFormat="1" applyFont="1" applyFill="1" applyBorder="1" applyAlignment="1">
      <alignment horizontal="right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44" fontId="26" fillId="0" borderId="10" xfId="52" applyNumberFormat="1" applyFont="1" applyFill="1" applyBorder="1" applyAlignment="1">
      <alignment horizontal="center" vertical="center"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44" fontId="26" fillId="0" borderId="10" xfId="53" applyFont="1" applyFill="1" applyBorder="1" applyAlignment="1">
      <alignment horizontal="center" vertical="center" wrapText="1"/>
    </xf>
    <xf numFmtId="0" fontId="26" fillId="0" borderId="14" xfId="41" applyFont="1" applyFill="1" applyBorder="1" applyAlignment="1">
      <alignment horizontal="center" vertical="center"/>
      <protection/>
    </xf>
    <xf numFmtId="0" fontId="26" fillId="0" borderId="15" xfId="41" applyFont="1" applyFill="1" applyBorder="1" applyAlignment="1">
      <alignment horizontal="center" vertical="center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/>
    </xf>
    <xf numFmtId="0" fontId="27" fillId="0" borderId="14" xfId="41" applyFont="1" applyFill="1" applyBorder="1" applyAlignment="1">
      <alignment horizontal="center" vertical="center" wrapText="1"/>
      <protection/>
    </xf>
    <xf numFmtId="0" fontId="27" fillId="0" borderId="15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0" fontId="27" fillId="0" borderId="15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89" fontId="26" fillId="0" borderId="10" xfId="46" applyNumberFormat="1" applyFont="1" applyFill="1" applyBorder="1" applyAlignment="1">
      <alignment horizontal="center" vertical="center" wrapText="1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0" fontId="30" fillId="0" borderId="12" xfId="0" applyNumberFormat="1" applyFont="1" applyFill="1" applyBorder="1" applyAlignment="1">
      <alignment horizontal="center" vertical="center"/>
    </xf>
    <xf numFmtId="177" fontId="30" fillId="0" borderId="12" xfId="0" applyNumberFormat="1" applyFont="1" applyFill="1" applyBorder="1" applyAlignment="1">
      <alignment horizontal="center" vertical="center"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177" fontId="26" fillId="0" borderId="10" xfId="48" applyNumberFormat="1" applyFont="1" applyFill="1" applyBorder="1" applyAlignment="1">
      <alignment horizontal="center" vertical="center"/>
      <protection/>
    </xf>
    <xf numFmtId="189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77" fontId="26" fillId="0" borderId="10" xfId="41" applyNumberFormat="1" applyFont="1" applyBorder="1" applyAlignment="1">
      <alignment horizontal="center" vertical="center"/>
      <protection/>
    </xf>
    <xf numFmtId="187" fontId="26" fillId="0" borderId="10" xfId="41" applyNumberFormat="1" applyFont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92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7" applyFont="1" applyBorder="1" applyAlignment="1">
      <alignment horizontal="center" vertical="center" wrapText="1"/>
      <protection/>
    </xf>
    <xf numFmtId="0" fontId="33" fillId="0" borderId="10" xfId="41" applyFont="1" applyFill="1" applyBorder="1" applyAlignment="1">
      <alignment horizontal="center" vertical="center" wrapText="1"/>
      <protection/>
    </xf>
    <xf numFmtId="187" fontId="26" fillId="24" borderId="10" xfId="41" applyNumberFormat="1" applyFont="1" applyFill="1" applyBorder="1" applyAlignment="1">
      <alignment horizontal="center" vertical="center"/>
      <protection/>
    </xf>
    <xf numFmtId="0" fontId="33" fillId="24" borderId="10" xfId="41" applyFont="1" applyFill="1" applyBorder="1" applyAlignment="1">
      <alignment horizontal="center" vertical="center" wrapText="1"/>
      <protection/>
    </xf>
    <xf numFmtId="0" fontId="26" fillId="24" borderId="10" xfId="4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8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/>
    </xf>
    <xf numFmtId="178" fontId="26" fillId="0" borderId="10" xfId="41" applyNumberFormat="1" applyFont="1" applyFill="1" applyBorder="1" applyAlignment="1">
      <alignment horizontal="center" vertical="center"/>
      <protection/>
    </xf>
    <xf numFmtId="0" fontId="26" fillId="25" borderId="10" xfId="41" applyFont="1" applyFill="1" applyBorder="1" applyAlignment="1">
      <alignment horizontal="center" vertical="center"/>
      <protection/>
    </xf>
    <xf numFmtId="178" fontId="26" fillId="0" borderId="14" xfId="41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187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29" fillId="0" borderId="14" xfId="41" applyFont="1" applyFill="1" applyBorder="1" applyAlignment="1">
      <alignment horizontal="center" vertical="center" wrapText="1"/>
      <protection/>
    </xf>
    <xf numFmtId="0" fontId="26" fillId="0" borderId="14" xfId="41" applyFont="1" applyFill="1" applyBorder="1" applyAlignment="1">
      <alignment horizontal="center" vertical="center" wrapText="1"/>
      <protection/>
    </xf>
    <xf numFmtId="0" fontId="29" fillId="0" borderId="15" xfId="41" applyFont="1" applyFill="1" applyBorder="1" applyAlignment="1">
      <alignment horizontal="center" vertical="center" wrapText="1"/>
      <protection/>
    </xf>
    <xf numFmtId="0" fontId="26" fillId="0" borderId="15" xfId="41" applyFont="1" applyFill="1" applyBorder="1" applyAlignment="1">
      <alignment horizontal="center" vertical="center" wrapText="1"/>
      <protection/>
    </xf>
    <xf numFmtId="0" fontId="29" fillId="0" borderId="13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192" fontId="26" fillId="0" borderId="21" xfId="0" applyNumberFormat="1" applyFont="1" applyFill="1" applyBorder="1" applyAlignment="1">
      <alignment horizontal="center" vertical="center" wrapText="1"/>
    </xf>
    <xf numFmtId="0" fontId="26" fillId="0" borderId="23" xfId="41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178" fontId="26" fillId="0" borderId="10" xfId="48" applyNumberFormat="1" applyFont="1" applyFill="1" applyBorder="1" applyAlignment="1">
      <alignment horizontal="center" vertical="center"/>
      <protection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24" xfId="41" applyFont="1" applyFill="1" applyBorder="1" applyAlignment="1">
      <alignment horizontal="center" vertical="center" wrapText="1"/>
      <protection/>
    </xf>
    <xf numFmtId="0" fontId="29" fillId="0" borderId="25" xfId="41" applyFont="1" applyFill="1" applyBorder="1" applyAlignment="1">
      <alignment horizontal="center" vertical="center" wrapText="1"/>
      <protection/>
    </xf>
    <xf numFmtId="0" fontId="29" fillId="0" borderId="26" xfId="41" applyFont="1" applyFill="1" applyBorder="1" applyAlignment="1">
      <alignment horizontal="center" vertical="center" wrapText="1"/>
      <protection/>
    </xf>
  </cellXfs>
  <cellStyles count="5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3" xfId="44"/>
    <cellStyle name="常规 5" xfId="45"/>
    <cellStyle name="常规_2010年10月地方材料(采集平台拟定表)10月" xfId="46"/>
    <cellStyle name="常规_2010年10月地方材料(采集平台拟定表)10月_表2 地方性材料料场采集表" xfId="47"/>
    <cellStyle name="常规_福州市中间过渡表" xfId="48"/>
    <cellStyle name="Hyperlink" xfId="49"/>
    <cellStyle name="好" xfId="50"/>
    <cellStyle name="汇总" xfId="51"/>
    <cellStyle name="Currency" xfId="52"/>
    <cellStyle name="货币 2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60">
    <dxf/>
    <dxf/>
    <dxf/>
    <dxf/>
    <dxf/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rgb="FFFFFFFF"/>
        </patternFill>
      </fill>
      <border/>
    </dxf>
    <dxf>
      <fill>
        <patternFill>
          <fgColor rgb="FFFFFFFF"/>
          <bgColor rgb="FFFFFFFF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bgColor rgb="FFFFFFFF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zoomScalePageLayoutView="0" workbookViewId="0" topLeftCell="A7">
      <selection activeCell="E15" sqref="E15"/>
    </sheetView>
  </sheetViews>
  <sheetFormatPr defaultColWidth="9.140625" defaultRowHeight="12.75"/>
  <cols>
    <col min="1" max="1" width="5.140625" style="9" customWidth="1"/>
    <col min="2" max="2" width="7.421875" style="9" customWidth="1"/>
    <col min="3" max="3" width="22.140625" style="9" customWidth="1"/>
    <col min="4" max="4" width="27.00390625" style="9" customWidth="1"/>
    <col min="5" max="5" width="9.421875" style="9" customWidth="1"/>
    <col min="6" max="7" width="14.57421875" style="10" customWidth="1"/>
    <col min="8" max="8" width="26.140625" style="11" customWidth="1"/>
    <col min="9" max="9" width="16.57421875" style="11" customWidth="1"/>
    <col min="10" max="16384" width="9.140625" style="9" customWidth="1"/>
  </cols>
  <sheetData>
    <row r="1" spans="1:9" s="3" customFormat="1" ht="21.75" customHeight="1">
      <c r="A1" s="1" t="s">
        <v>388</v>
      </c>
      <c r="F1" s="4"/>
      <c r="G1" s="4"/>
      <c r="H1" s="5"/>
      <c r="I1" s="5"/>
    </row>
    <row r="2" spans="1:9" s="3" customFormat="1" ht="28.5" customHeight="1">
      <c r="A2" s="73" t="s">
        <v>392</v>
      </c>
      <c r="B2" s="73"/>
      <c r="C2" s="74"/>
      <c r="D2" s="74"/>
      <c r="E2" s="74"/>
      <c r="F2" s="74"/>
      <c r="G2" s="74"/>
      <c r="H2" s="74"/>
      <c r="I2" s="74"/>
    </row>
    <row r="3" spans="1:9" s="3" customFormat="1" ht="17.25" customHeight="1">
      <c r="A3" s="85" t="s">
        <v>389</v>
      </c>
      <c r="B3" s="85"/>
      <c r="C3" s="84" t="s">
        <v>390</v>
      </c>
      <c r="D3" s="84"/>
      <c r="F3" s="83" t="s">
        <v>391</v>
      </c>
      <c r="G3" s="83"/>
      <c r="H3" s="82">
        <v>45219</v>
      </c>
      <c r="I3" s="82"/>
    </row>
    <row r="4" spans="1:9" s="15" customFormat="1" ht="27" customHeight="1">
      <c r="A4" s="2" t="s">
        <v>33</v>
      </c>
      <c r="B4" s="6" t="s">
        <v>34</v>
      </c>
      <c r="C4" s="2" t="s">
        <v>35</v>
      </c>
      <c r="D4" s="2" t="s">
        <v>36</v>
      </c>
      <c r="E4" s="2" t="s">
        <v>37</v>
      </c>
      <c r="F4" s="7" t="s">
        <v>38</v>
      </c>
      <c r="G4" s="7" t="s">
        <v>39</v>
      </c>
      <c r="H4" s="6" t="s">
        <v>466</v>
      </c>
      <c r="I4" s="6" t="s">
        <v>40</v>
      </c>
    </row>
    <row r="5" spans="1:9" s="15" customFormat="1" ht="27" customHeight="1">
      <c r="A5" s="75">
        <v>1</v>
      </c>
      <c r="B5" s="76" t="s">
        <v>393</v>
      </c>
      <c r="C5" s="2" t="s">
        <v>0</v>
      </c>
      <c r="D5" s="17" t="s">
        <v>1</v>
      </c>
      <c r="E5" s="2" t="s">
        <v>2</v>
      </c>
      <c r="F5" s="8">
        <f>G5*1.03</f>
        <v>206</v>
      </c>
      <c r="G5" s="16">
        <v>200</v>
      </c>
      <c r="H5" s="46" t="s">
        <v>50</v>
      </c>
      <c r="I5" s="6" t="s">
        <v>394</v>
      </c>
    </row>
    <row r="6" spans="1:9" s="15" customFormat="1" ht="27" customHeight="1">
      <c r="A6" s="75"/>
      <c r="B6" s="76"/>
      <c r="C6" s="47" t="s">
        <v>41</v>
      </c>
      <c r="D6" s="17" t="s">
        <v>1</v>
      </c>
      <c r="E6" s="17" t="s">
        <v>2</v>
      </c>
      <c r="F6" s="8">
        <f aca="true" t="shared" si="0" ref="F6:F19">G6*1.03</f>
        <v>72.10000000000001</v>
      </c>
      <c r="G6" s="16">
        <v>70</v>
      </c>
      <c r="H6" s="18" t="s">
        <v>51</v>
      </c>
      <c r="I6" s="19"/>
    </row>
    <row r="7" spans="1:9" s="15" customFormat="1" ht="27" customHeight="1">
      <c r="A7" s="75"/>
      <c r="B7" s="76"/>
      <c r="C7" s="17" t="s">
        <v>8</v>
      </c>
      <c r="D7" s="17" t="s">
        <v>9</v>
      </c>
      <c r="E7" s="17" t="s">
        <v>2</v>
      </c>
      <c r="F7" s="8">
        <f t="shared" si="0"/>
        <v>46.35</v>
      </c>
      <c r="G7" s="16">
        <v>45</v>
      </c>
      <c r="H7" s="18" t="s">
        <v>51</v>
      </c>
      <c r="I7" s="19"/>
    </row>
    <row r="8" spans="1:9" s="15" customFormat="1" ht="27" customHeight="1">
      <c r="A8" s="75"/>
      <c r="B8" s="76"/>
      <c r="C8" s="17" t="s">
        <v>10</v>
      </c>
      <c r="D8" s="17" t="s">
        <v>9</v>
      </c>
      <c r="E8" s="17" t="s">
        <v>2</v>
      </c>
      <c r="F8" s="8">
        <f t="shared" si="0"/>
        <v>41.2</v>
      </c>
      <c r="G8" s="16">
        <v>40</v>
      </c>
      <c r="H8" s="18" t="s">
        <v>51</v>
      </c>
      <c r="I8" s="19"/>
    </row>
    <row r="9" spans="1:9" s="15" customFormat="1" ht="27" customHeight="1">
      <c r="A9" s="75"/>
      <c r="B9" s="76"/>
      <c r="C9" s="17" t="s">
        <v>11</v>
      </c>
      <c r="D9" s="17" t="s">
        <v>12</v>
      </c>
      <c r="E9" s="17" t="s">
        <v>2</v>
      </c>
      <c r="F9" s="8">
        <f t="shared" si="0"/>
        <v>61.800000000000004</v>
      </c>
      <c r="G9" s="16">
        <v>60</v>
      </c>
      <c r="H9" s="18" t="s">
        <v>51</v>
      </c>
      <c r="I9" s="19"/>
    </row>
    <row r="10" spans="1:9" s="15" customFormat="1" ht="27" customHeight="1">
      <c r="A10" s="75"/>
      <c r="B10" s="76"/>
      <c r="C10" s="17" t="s">
        <v>13</v>
      </c>
      <c r="D10" s="17" t="s">
        <v>14</v>
      </c>
      <c r="E10" s="17" t="s">
        <v>2</v>
      </c>
      <c r="F10" s="8">
        <f t="shared" si="0"/>
        <v>61.800000000000004</v>
      </c>
      <c r="G10" s="16">
        <v>60</v>
      </c>
      <c r="H10" s="18" t="s">
        <v>51</v>
      </c>
      <c r="I10" s="19"/>
    </row>
    <row r="11" spans="1:9" s="15" customFormat="1" ht="27" customHeight="1">
      <c r="A11" s="75"/>
      <c r="B11" s="76"/>
      <c r="C11" s="17" t="s">
        <v>15</v>
      </c>
      <c r="D11" s="17" t="s">
        <v>6</v>
      </c>
      <c r="E11" s="17" t="s">
        <v>2</v>
      </c>
      <c r="F11" s="8">
        <f t="shared" si="0"/>
        <v>61.800000000000004</v>
      </c>
      <c r="G11" s="16">
        <v>60</v>
      </c>
      <c r="H11" s="18" t="s">
        <v>51</v>
      </c>
      <c r="I11" s="19"/>
    </row>
    <row r="12" spans="1:9" s="15" customFormat="1" ht="27" customHeight="1">
      <c r="A12" s="75"/>
      <c r="B12" s="76"/>
      <c r="C12" s="48" t="s">
        <v>18</v>
      </c>
      <c r="D12" s="48" t="s">
        <v>12</v>
      </c>
      <c r="E12" s="17" t="s">
        <v>7</v>
      </c>
      <c r="F12" s="8">
        <f t="shared" si="0"/>
        <v>66.95</v>
      </c>
      <c r="G12" s="16">
        <v>65</v>
      </c>
      <c r="H12" s="18" t="s">
        <v>51</v>
      </c>
      <c r="I12" s="19"/>
    </row>
    <row r="13" spans="1:9" s="15" customFormat="1" ht="27" customHeight="1">
      <c r="A13" s="75"/>
      <c r="B13" s="76"/>
      <c r="C13" s="48" t="s">
        <v>19</v>
      </c>
      <c r="D13" s="48" t="s">
        <v>14</v>
      </c>
      <c r="E13" s="17" t="s">
        <v>7</v>
      </c>
      <c r="F13" s="8">
        <f t="shared" si="0"/>
        <v>66.95</v>
      </c>
      <c r="G13" s="16">
        <v>65</v>
      </c>
      <c r="H13" s="18" t="s">
        <v>51</v>
      </c>
      <c r="I13" s="19"/>
    </row>
    <row r="14" spans="1:9" s="15" customFormat="1" ht="27" customHeight="1">
      <c r="A14" s="75"/>
      <c r="B14" s="76"/>
      <c r="C14" s="48" t="s">
        <v>20</v>
      </c>
      <c r="D14" s="48" t="s">
        <v>21</v>
      </c>
      <c r="E14" s="17" t="s">
        <v>7</v>
      </c>
      <c r="F14" s="8">
        <f t="shared" si="0"/>
        <v>61.800000000000004</v>
      </c>
      <c r="G14" s="16">
        <v>60</v>
      </c>
      <c r="H14" s="18" t="s">
        <v>51</v>
      </c>
      <c r="I14" s="19"/>
    </row>
    <row r="15" spans="1:9" s="15" customFormat="1" ht="33" customHeight="1">
      <c r="A15" s="75"/>
      <c r="B15" s="76"/>
      <c r="C15" s="48" t="s">
        <v>22</v>
      </c>
      <c r="D15" s="48" t="s">
        <v>23</v>
      </c>
      <c r="E15" s="17" t="s">
        <v>7</v>
      </c>
      <c r="F15" s="8">
        <f t="shared" si="0"/>
        <v>61.800000000000004</v>
      </c>
      <c r="G15" s="16">
        <v>60</v>
      </c>
      <c r="H15" s="18" t="s">
        <v>51</v>
      </c>
      <c r="I15" s="19"/>
    </row>
    <row r="16" spans="1:9" s="15" customFormat="1" ht="27" customHeight="1">
      <c r="A16" s="75"/>
      <c r="B16" s="76"/>
      <c r="C16" s="17" t="s">
        <v>11</v>
      </c>
      <c r="D16" s="17" t="s">
        <v>12</v>
      </c>
      <c r="E16" s="20" t="s">
        <v>2</v>
      </c>
      <c r="F16" s="8">
        <f t="shared" si="0"/>
        <v>66.95</v>
      </c>
      <c r="G16" s="16">
        <v>65</v>
      </c>
      <c r="H16" s="18" t="s">
        <v>52</v>
      </c>
      <c r="I16" s="19"/>
    </row>
    <row r="17" spans="1:9" s="15" customFormat="1" ht="27" customHeight="1">
      <c r="A17" s="75"/>
      <c r="B17" s="76"/>
      <c r="C17" s="17" t="s">
        <v>13</v>
      </c>
      <c r="D17" s="17" t="s">
        <v>14</v>
      </c>
      <c r="E17" s="20" t="s">
        <v>2</v>
      </c>
      <c r="F17" s="8">
        <f t="shared" si="0"/>
        <v>66.95</v>
      </c>
      <c r="G17" s="16">
        <v>65</v>
      </c>
      <c r="H17" s="18" t="s">
        <v>52</v>
      </c>
      <c r="I17" s="19"/>
    </row>
    <row r="18" spans="1:9" s="15" customFormat="1" ht="27" customHeight="1">
      <c r="A18" s="75"/>
      <c r="B18" s="76"/>
      <c r="C18" s="17" t="s">
        <v>15</v>
      </c>
      <c r="D18" s="17" t="s">
        <v>6</v>
      </c>
      <c r="E18" s="20" t="s">
        <v>2</v>
      </c>
      <c r="F18" s="8">
        <f t="shared" si="0"/>
        <v>66.95</v>
      </c>
      <c r="G18" s="16">
        <v>65</v>
      </c>
      <c r="H18" s="18" t="s">
        <v>52</v>
      </c>
      <c r="I18" s="19"/>
    </row>
    <row r="19" spans="1:9" s="15" customFormat="1" ht="27" customHeight="1">
      <c r="A19" s="75"/>
      <c r="B19" s="76"/>
      <c r="C19" s="47" t="s">
        <v>41</v>
      </c>
      <c r="D19" s="47" t="s">
        <v>1</v>
      </c>
      <c r="E19" s="20" t="s">
        <v>2</v>
      </c>
      <c r="F19" s="8">
        <f t="shared" si="0"/>
        <v>77.25</v>
      </c>
      <c r="G19" s="16">
        <v>75</v>
      </c>
      <c r="H19" s="18" t="s">
        <v>52</v>
      </c>
      <c r="I19" s="19"/>
    </row>
    <row r="20" spans="1:9" ht="28.5" customHeight="1">
      <c r="A20" s="80">
        <v>2</v>
      </c>
      <c r="B20" s="77" t="s">
        <v>104</v>
      </c>
      <c r="C20" s="2" t="s">
        <v>0</v>
      </c>
      <c r="D20" s="2" t="s">
        <v>1</v>
      </c>
      <c r="E20" s="2" t="s">
        <v>2</v>
      </c>
      <c r="F20" s="41">
        <f>G20*1.03</f>
        <v>154.5</v>
      </c>
      <c r="G20" s="49">
        <v>150</v>
      </c>
      <c r="H20" s="44" t="s">
        <v>108</v>
      </c>
      <c r="I20" s="45" t="s">
        <v>106</v>
      </c>
    </row>
    <row r="21" spans="1:9" ht="30" customHeight="1">
      <c r="A21" s="80"/>
      <c r="B21" s="78"/>
      <c r="C21" s="2" t="s">
        <v>59</v>
      </c>
      <c r="D21" s="41" t="s">
        <v>1</v>
      </c>
      <c r="E21" s="41" t="s">
        <v>2</v>
      </c>
      <c r="F21" s="41">
        <f aca="true" t="shared" si="1" ref="F21:F33">G21*1.03</f>
        <v>108.15</v>
      </c>
      <c r="G21" s="41">
        <v>105</v>
      </c>
      <c r="H21" s="43" t="s">
        <v>60</v>
      </c>
      <c r="I21" s="43"/>
    </row>
    <row r="22" spans="1:9" ht="24.75" customHeight="1">
      <c r="A22" s="80"/>
      <c r="B22" s="78"/>
      <c r="C22" s="17" t="s">
        <v>3</v>
      </c>
      <c r="D22" s="17" t="s">
        <v>4</v>
      </c>
      <c r="E22" s="17"/>
      <c r="F22" s="41"/>
      <c r="G22" s="2"/>
      <c r="H22" s="19"/>
      <c r="I22" s="45"/>
    </row>
    <row r="23" spans="1:9" ht="24.75" customHeight="1">
      <c r="A23" s="80"/>
      <c r="B23" s="78"/>
      <c r="C23" s="17" t="s">
        <v>5</v>
      </c>
      <c r="D23" s="17" t="s">
        <v>6</v>
      </c>
      <c r="E23" s="17" t="s">
        <v>7</v>
      </c>
      <c r="F23" s="41">
        <f t="shared" si="1"/>
        <v>103</v>
      </c>
      <c r="G23" s="2">
        <v>100</v>
      </c>
      <c r="H23" s="44" t="s">
        <v>57</v>
      </c>
      <c r="I23" s="45" t="s">
        <v>308</v>
      </c>
    </row>
    <row r="24" spans="1:9" ht="24.75" customHeight="1">
      <c r="A24" s="80"/>
      <c r="B24" s="78"/>
      <c r="C24" s="17" t="s">
        <v>8</v>
      </c>
      <c r="D24" s="17" t="s">
        <v>9</v>
      </c>
      <c r="E24" s="17" t="s">
        <v>2</v>
      </c>
      <c r="F24" s="41">
        <f t="shared" si="1"/>
        <v>46.35</v>
      </c>
      <c r="G24" s="2">
        <v>45</v>
      </c>
      <c r="H24" s="18" t="s">
        <v>51</v>
      </c>
      <c r="I24" s="45" t="s">
        <v>395</v>
      </c>
    </row>
    <row r="25" spans="1:9" ht="24.75" customHeight="1">
      <c r="A25" s="80"/>
      <c r="B25" s="78"/>
      <c r="C25" s="17" t="s">
        <v>10</v>
      </c>
      <c r="D25" s="17" t="s">
        <v>9</v>
      </c>
      <c r="E25" s="17" t="s">
        <v>2</v>
      </c>
      <c r="F25" s="41">
        <f t="shared" si="1"/>
        <v>41.2</v>
      </c>
      <c r="G25" s="2">
        <v>40</v>
      </c>
      <c r="H25" s="18" t="s">
        <v>51</v>
      </c>
      <c r="I25" s="45" t="s">
        <v>397</v>
      </c>
    </row>
    <row r="26" spans="1:9" ht="24.75" customHeight="1">
      <c r="A26" s="80"/>
      <c r="B26" s="78"/>
      <c r="C26" s="17" t="s">
        <v>11</v>
      </c>
      <c r="D26" s="17" t="s">
        <v>12</v>
      </c>
      <c r="E26" s="17" t="s">
        <v>2</v>
      </c>
      <c r="F26" s="41">
        <f t="shared" si="1"/>
        <v>61.800000000000004</v>
      </c>
      <c r="G26" s="2">
        <v>60</v>
      </c>
      <c r="H26" s="18" t="s">
        <v>51</v>
      </c>
      <c r="I26" s="45" t="s">
        <v>398</v>
      </c>
    </row>
    <row r="27" spans="1:9" ht="24.75" customHeight="1">
      <c r="A27" s="80"/>
      <c r="B27" s="78"/>
      <c r="C27" s="17" t="s">
        <v>13</v>
      </c>
      <c r="D27" s="17" t="s">
        <v>14</v>
      </c>
      <c r="E27" s="17" t="s">
        <v>2</v>
      </c>
      <c r="F27" s="41">
        <f t="shared" si="1"/>
        <v>61.800000000000004</v>
      </c>
      <c r="G27" s="2">
        <v>60</v>
      </c>
      <c r="H27" s="18" t="s">
        <v>51</v>
      </c>
      <c r="I27" s="45" t="s">
        <v>396</v>
      </c>
    </row>
    <row r="28" spans="1:9" ht="24.75" customHeight="1">
      <c r="A28" s="80"/>
      <c r="B28" s="78"/>
      <c r="C28" s="17" t="s">
        <v>15</v>
      </c>
      <c r="D28" s="17" t="s">
        <v>6</v>
      </c>
      <c r="E28" s="17" t="s">
        <v>2</v>
      </c>
      <c r="F28" s="41">
        <f t="shared" si="1"/>
        <v>61.800000000000004</v>
      </c>
      <c r="G28" s="2">
        <v>60</v>
      </c>
      <c r="H28" s="18" t="s">
        <v>51</v>
      </c>
      <c r="I28" s="45" t="s">
        <v>398</v>
      </c>
    </row>
    <row r="29" spans="1:9" ht="24.75" customHeight="1">
      <c r="A29" s="80"/>
      <c r="B29" s="78"/>
      <c r="C29" s="17" t="s">
        <v>16</v>
      </c>
      <c r="D29" s="17" t="s">
        <v>109</v>
      </c>
      <c r="E29" s="17"/>
      <c r="F29" s="41"/>
      <c r="G29" s="50"/>
      <c r="H29" s="19"/>
      <c r="I29" s="45"/>
    </row>
    <row r="30" spans="1:9" ht="29.25" customHeight="1">
      <c r="A30" s="80"/>
      <c r="B30" s="78"/>
      <c r="C30" s="48" t="s">
        <v>18</v>
      </c>
      <c r="D30" s="48" t="s">
        <v>12</v>
      </c>
      <c r="E30" s="17" t="s">
        <v>7</v>
      </c>
      <c r="F30" s="41">
        <f t="shared" si="1"/>
        <v>66.95</v>
      </c>
      <c r="G30" s="2">
        <v>65</v>
      </c>
      <c r="H30" s="18" t="s">
        <v>51</v>
      </c>
      <c r="I30" s="45" t="s">
        <v>399</v>
      </c>
    </row>
    <row r="31" spans="1:9" ht="29.25" customHeight="1">
      <c r="A31" s="80"/>
      <c r="B31" s="78"/>
      <c r="C31" s="48" t="s">
        <v>19</v>
      </c>
      <c r="D31" s="48" t="s">
        <v>14</v>
      </c>
      <c r="E31" s="17" t="s">
        <v>7</v>
      </c>
      <c r="F31" s="41">
        <f t="shared" si="1"/>
        <v>66.95</v>
      </c>
      <c r="G31" s="2">
        <v>65</v>
      </c>
      <c r="H31" s="18" t="s">
        <v>51</v>
      </c>
      <c r="I31" s="45" t="s">
        <v>399</v>
      </c>
    </row>
    <row r="32" spans="1:9" ht="29.25" customHeight="1">
      <c r="A32" s="80"/>
      <c r="B32" s="78"/>
      <c r="C32" s="48" t="s">
        <v>20</v>
      </c>
      <c r="D32" s="48" t="s">
        <v>21</v>
      </c>
      <c r="E32" s="17" t="s">
        <v>7</v>
      </c>
      <c r="F32" s="41">
        <f t="shared" si="1"/>
        <v>61.800000000000004</v>
      </c>
      <c r="G32" s="2">
        <v>60</v>
      </c>
      <c r="H32" s="18" t="s">
        <v>51</v>
      </c>
      <c r="I32" s="45" t="s">
        <v>398</v>
      </c>
    </row>
    <row r="33" spans="1:9" ht="29.25" customHeight="1">
      <c r="A33" s="80"/>
      <c r="B33" s="78"/>
      <c r="C33" s="48" t="s">
        <v>22</v>
      </c>
      <c r="D33" s="48" t="s">
        <v>23</v>
      </c>
      <c r="E33" s="17" t="s">
        <v>7</v>
      </c>
      <c r="F33" s="41">
        <f t="shared" si="1"/>
        <v>61.800000000000004</v>
      </c>
      <c r="G33" s="2">
        <v>60</v>
      </c>
      <c r="H33" s="18" t="s">
        <v>51</v>
      </c>
      <c r="I33" s="45" t="s">
        <v>398</v>
      </c>
    </row>
    <row r="34" spans="1:9" ht="27.75" customHeight="1">
      <c r="A34" s="80"/>
      <c r="B34" s="78"/>
      <c r="C34" s="17" t="s">
        <v>24</v>
      </c>
      <c r="D34" s="17" t="s">
        <v>9</v>
      </c>
      <c r="E34" s="17"/>
      <c r="F34" s="41"/>
      <c r="G34" s="2"/>
      <c r="H34" s="18"/>
      <c r="I34" s="19"/>
    </row>
    <row r="35" spans="1:9" ht="27.75" customHeight="1">
      <c r="A35" s="80"/>
      <c r="B35" s="78"/>
      <c r="C35" s="17" t="s">
        <v>25</v>
      </c>
      <c r="D35" s="17" t="s">
        <v>9</v>
      </c>
      <c r="E35" s="17"/>
      <c r="F35" s="41"/>
      <c r="G35" s="2"/>
      <c r="H35" s="18"/>
      <c r="I35" s="19"/>
    </row>
    <row r="36" spans="1:9" ht="27.75" customHeight="1">
      <c r="A36" s="80"/>
      <c r="B36" s="78"/>
      <c r="C36" s="17" t="s">
        <v>26</v>
      </c>
      <c r="D36" s="17" t="s">
        <v>9</v>
      </c>
      <c r="E36" s="17"/>
      <c r="F36" s="41"/>
      <c r="G36" s="2"/>
      <c r="H36" s="18"/>
      <c r="I36" s="19"/>
    </row>
    <row r="37" spans="1:9" ht="33.75" customHeight="1">
      <c r="A37" s="81"/>
      <c r="B37" s="79"/>
      <c r="C37" s="17" t="s">
        <v>27</v>
      </c>
      <c r="D37" s="17" t="s">
        <v>9</v>
      </c>
      <c r="E37" s="17"/>
      <c r="F37" s="41"/>
      <c r="G37" s="2"/>
      <c r="H37" s="18"/>
      <c r="I37" s="19"/>
    </row>
    <row r="38" spans="1:9" ht="33" customHeight="1">
      <c r="A38" s="75">
        <v>3</v>
      </c>
      <c r="B38" s="75" t="s">
        <v>56</v>
      </c>
      <c r="C38" s="2" t="s">
        <v>0</v>
      </c>
      <c r="D38" s="2" t="s">
        <v>1</v>
      </c>
      <c r="E38" s="2" t="s">
        <v>2</v>
      </c>
      <c r="F38" s="66">
        <f>G38+G38*0.03</f>
        <v>174.07</v>
      </c>
      <c r="G38" s="50">
        <v>169</v>
      </c>
      <c r="H38" s="51" t="s">
        <v>55</v>
      </c>
      <c r="I38" s="6" t="s">
        <v>58</v>
      </c>
    </row>
    <row r="39" spans="1:9" ht="40.5" customHeight="1">
      <c r="A39" s="75"/>
      <c r="B39" s="75"/>
      <c r="C39" s="2" t="s">
        <v>59</v>
      </c>
      <c r="D39" s="2" t="s">
        <v>1</v>
      </c>
      <c r="E39" s="2" t="s">
        <v>2</v>
      </c>
      <c r="F39" s="66">
        <f>G39+G39*0.03</f>
        <v>136.99</v>
      </c>
      <c r="G39" s="50">
        <v>133</v>
      </c>
      <c r="H39" s="51" t="s">
        <v>61</v>
      </c>
      <c r="I39" s="52" t="s">
        <v>62</v>
      </c>
    </row>
    <row r="40" spans="1:9" ht="27.75" customHeight="1">
      <c r="A40" s="75"/>
      <c r="B40" s="75"/>
      <c r="C40" s="2" t="s">
        <v>3</v>
      </c>
      <c r="D40" s="2" t="s">
        <v>4</v>
      </c>
      <c r="E40" s="2" t="s">
        <v>2</v>
      </c>
      <c r="F40" s="8">
        <f aca="true" t="shared" si="2" ref="F40:F49">G40+G40*0.03</f>
        <v>22.66</v>
      </c>
      <c r="G40" s="2">
        <v>22</v>
      </c>
      <c r="H40" s="6"/>
      <c r="I40" s="2"/>
    </row>
    <row r="41" spans="1:9" ht="26.25" customHeight="1">
      <c r="A41" s="75"/>
      <c r="B41" s="75"/>
      <c r="C41" s="2" t="s">
        <v>5</v>
      </c>
      <c r="D41" s="2" t="s">
        <v>6</v>
      </c>
      <c r="E41" s="2" t="s">
        <v>7</v>
      </c>
      <c r="F41" s="8">
        <f t="shared" si="2"/>
        <v>64.89</v>
      </c>
      <c r="G41" s="2">
        <v>63</v>
      </c>
      <c r="H41" s="51" t="s">
        <v>55</v>
      </c>
      <c r="I41" s="2"/>
    </row>
    <row r="42" spans="1:9" ht="23.25" customHeight="1">
      <c r="A42" s="75"/>
      <c r="B42" s="75"/>
      <c r="C42" s="2" t="s">
        <v>8</v>
      </c>
      <c r="D42" s="2" t="s">
        <v>9</v>
      </c>
      <c r="E42" s="2" t="s">
        <v>2</v>
      </c>
      <c r="F42" s="67">
        <f t="shared" si="2"/>
        <v>76.22</v>
      </c>
      <c r="G42" s="50">
        <v>74</v>
      </c>
      <c r="H42" s="51" t="s">
        <v>55</v>
      </c>
      <c r="I42" s="2"/>
    </row>
    <row r="43" spans="1:9" ht="23.25" customHeight="1">
      <c r="A43" s="75"/>
      <c r="B43" s="75"/>
      <c r="C43" s="2" t="s">
        <v>10</v>
      </c>
      <c r="D43" s="2" t="s">
        <v>9</v>
      </c>
      <c r="E43" s="2" t="s">
        <v>2</v>
      </c>
      <c r="F43" s="8">
        <f t="shared" si="2"/>
        <v>0</v>
      </c>
      <c r="G43" s="2"/>
      <c r="H43" s="51"/>
      <c r="I43" s="2"/>
    </row>
    <row r="44" spans="1:9" ht="26.25" customHeight="1">
      <c r="A44" s="75"/>
      <c r="B44" s="75"/>
      <c r="C44" s="2" t="s">
        <v>11</v>
      </c>
      <c r="D44" s="2" t="s">
        <v>12</v>
      </c>
      <c r="E44" s="2" t="s">
        <v>2</v>
      </c>
      <c r="F44" s="8">
        <f t="shared" si="2"/>
        <v>85.49</v>
      </c>
      <c r="G44" s="2">
        <v>83</v>
      </c>
      <c r="H44" s="51" t="s">
        <v>55</v>
      </c>
      <c r="I44" s="2"/>
    </row>
    <row r="45" spans="1:9" ht="26.25" customHeight="1">
      <c r="A45" s="75"/>
      <c r="B45" s="75"/>
      <c r="C45" s="2" t="s">
        <v>13</v>
      </c>
      <c r="D45" s="2" t="s">
        <v>14</v>
      </c>
      <c r="E45" s="2" t="s">
        <v>2</v>
      </c>
      <c r="F45" s="8">
        <f t="shared" si="2"/>
        <v>85.49</v>
      </c>
      <c r="G45" s="2">
        <v>83</v>
      </c>
      <c r="H45" s="51" t="s">
        <v>55</v>
      </c>
      <c r="I45" s="2"/>
    </row>
    <row r="46" spans="1:9" ht="26.25" customHeight="1">
      <c r="A46" s="75"/>
      <c r="B46" s="75"/>
      <c r="C46" s="2" t="s">
        <v>15</v>
      </c>
      <c r="D46" s="2" t="s">
        <v>6</v>
      </c>
      <c r="E46" s="2" t="s">
        <v>2</v>
      </c>
      <c r="F46" s="8">
        <f t="shared" si="2"/>
        <v>85.49</v>
      </c>
      <c r="G46" s="2">
        <v>83</v>
      </c>
      <c r="H46" s="51" t="s">
        <v>55</v>
      </c>
      <c r="I46" s="2"/>
    </row>
    <row r="47" spans="1:9" ht="33" customHeight="1">
      <c r="A47" s="75"/>
      <c r="B47" s="75"/>
      <c r="C47" s="2" t="s">
        <v>16</v>
      </c>
      <c r="D47" s="2" t="s">
        <v>17</v>
      </c>
      <c r="E47" s="2" t="s">
        <v>2</v>
      </c>
      <c r="F47" s="8">
        <f t="shared" si="2"/>
        <v>85.49</v>
      </c>
      <c r="G47" s="2">
        <v>83</v>
      </c>
      <c r="H47" s="51" t="s">
        <v>55</v>
      </c>
      <c r="I47" s="2"/>
    </row>
    <row r="48" spans="1:9" ht="24" customHeight="1">
      <c r="A48" s="75"/>
      <c r="B48" s="75"/>
      <c r="C48" s="2" t="s">
        <v>18</v>
      </c>
      <c r="D48" s="2" t="s">
        <v>12</v>
      </c>
      <c r="E48" s="2" t="s">
        <v>7</v>
      </c>
      <c r="F48" s="8">
        <f t="shared" si="2"/>
        <v>85.49</v>
      </c>
      <c r="G48" s="2">
        <v>83</v>
      </c>
      <c r="H48" s="51" t="s">
        <v>55</v>
      </c>
      <c r="I48" s="2"/>
    </row>
    <row r="49" spans="1:9" ht="24" customHeight="1">
      <c r="A49" s="75"/>
      <c r="B49" s="75"/>
      <c r="C49" s="2" t="s">
        <v>19</v>
      </c>
      <c r="D49" s="2" t="s">
        <v>14</v>
      </c>
      <c r="E49" s="2" t="s">
        <v>7</v>
      </c>
      <c r="F49" s="8">
        <f t="shared" si="2"/>
        <v>85.49</v>
      </c>
      <c r="G49" s="2">
        <v>83</v>
      </c>
      <c r="H49" s="51" t="s">
        <v>55</v>
      </c>
      <c r="I49" s="2"/>
    </row>
    <row r="50" spans="1:9" ht="24" customHeight="1">
      <c r="A50" s="75"/>
      <c r="B50" s="75"/>
      <c r="C50" s="2" t="s">
        <v>20</v>
      </c>
      <c r="D50" s="2" t="s">
        <v>21</v>
      </c>
      <c r="E50" s="2" t="s">
        <v>7</v>
      </c>
      <c r="F50" s="8">
        <f>G50+G50*0.03</f>
        <v>97.85</v>
      </c>
      <c r="G50" s="2">
        <v>95</v>
      </c>
      <c r="H50" s="51" t="s">
        <v>55</v>
      </c>
      <c r="I50" s="2"/>
    </row>
    <row r="51" spans="1:9" ht="33" customHeight="1">
      <c r="A51" s="75"/>
      <c r="B51" s="75"/>
      <c r="C51" s="2" t="s">
        <v>22</v>
      </c>
      <c r="D51" s="2" t="s">
        <v>23</v>
      </c>
      <c r="E51" s="2" t="s">
        <v>7</v>
      </c>
      <c r="F51" s="8">
        <f>G51+G51*0.03</f>
        <v>97.85</v>
      </c>
      <c r="G51" s="2">
        <v>95</v>
      </c>
      <c r="H51" s="51" t="s">
        <v>55</v>
      </c>
      <c r="I51" s="2"/>
    </row>
    <row r="52" spans="1:9" ht="25.5" customHeight="1">
      <c r="A52" s="75"/>
      <c r="B52" s="75"/>
      <c r="C52" s="2" t="s">
        <v>24</v>
      </c>
      <c r="D52" s="2" t="s">
        <v>9</v>
      </c>
      <c r="E52" s="2" t="s">
        <v>2</v>
      </c>
      <c r="F52" s="8"/>
      <c r="G52" s="2"/>
      <c r="H52" s="53"/>
      <c r="I52" s="6"/>
    </row>
    <row r="53" spans="1:9" ht="25.5" customHeight="1">
      <c r="A53" s="75"/>
      <c r="B53" s="75"/>
      <c r="C53" s="2" t="s">
        <v>25</v>
      </c>
      <c r="D53" s="2" t="s">
        <v>9</v>
      </c>
      <c r="E53" s="2" t="s">
        <v>2</v>
      </c>
      <c r="F53" s="8"/>
      <c r="G53" s="2"/>
      <c r="H53" s="53"/>
      <c r="I53" s="6"/>
    </row>
    <row r="54" spans="1:9" ht="25.5" customHeight="1">
      <c r="A54" s="75"/>
      <c r="B54" s="75"/>
      <c r="C54" s="2" t="s">
        <v>26</v>
      </c>
      <c r="D54" s="2" t="s">
        <v>9</v>
      </c>
      <c r="E54" s="2" t="s">
        <v>2</v>
      </c>
      <c r="F54" s="8"/>
      <c r="G54" s="2"/>
      <c r="H54" s="53"/>
      <c r="I54" s="6"/>
    </row>
    <row r="55" spans="1:9" ht="25.5" customHeight="1">
      <c r="A55" s="75"/>
      <c r="B55" s="75"/>
      <c r="C55" s="2" t="s">
        <v>27</v>
      </c>
      <c r="D55" s="2" t="s">
        <v>9</v>
      </c>
      <c r="E55" s="2" t="s">
        <v>2</v>
      </c>
      <c r="F55" s="8"/>
      <c r="G55" s="2"/>
      <c r="H55" s="53"/>
      <c r="I55" s="6"/>
    </row>
    <row r="56" spans="1:9" ht="27.75" customHeight="1">
      <c r="A56" s="75">
        <v>4</v>
      </c>
      <c r="B56" s="75" t="s">
        <v>340</v>
      </c>
      <c r="C56" s="2" t="s">
        <v>0</v>
      </c>
      <c r="D56" s="2" t="s">
        <v>1</v>
      </c>
      <c r="E56" s="2" t="s">
        <v>2</v>
      </c>
      <c r="F56" s="8">
        <f>G56+G56*0.03</f>
        <v>134.93</v>
      </c>
      <c r="G56" s="2">
        <v>131</v>
      </c>
      <c r="H56" s="6" t="s">
        <v>341</v>
      </c>
      <c r="I56" s="2"/>
    </row>
    <row r="57" spans="1:9" ht="35.25" customHeight="1">
      <c r="A57" s="75"/>
      <c r="B57" s="75"/>
      <c r="C57" s="21" t="s">
        <v>41</v>
      </c>
      <c r="D57" s="2" t="s">
        <v>1</v>
      </c>
      <c r="E57" s="2" t="s">
        <v>2</v>
      </c>
      <c r="F57" s="8">
        <f>G57+G57*0.03</f>
        <v>97.85</v>
      </c>
      <c r="G57" s="2">
        <v>95</v>
      </c>
      <c r="H57" s="51" t="s">
        <v>63</v>
      </c>
      <c r="I57" s="6" t="s">
        <v>64</v>
      </c>
    </row>
    <row r="58" spans="1:9" ht="24.75" customHeight="1">
      <c r="A58" s="75"/>
      <c r="B58" s="75"/>
      <c r="C58" s="2" t="s">
        <v>3</v>
      </c>
      <c r="D58" s="2" t="s">
        <v>4</v>
      </c>
      <c r="E58" s="2" t="s">
        <v>2</v>
      </c>
      <c r="F58" s="8"/>
      <c r="G58" s="2"/>
      <c r="H58" s="6"/>
      <c r="I58" s="6"/>
    </row>
    <row r="59" spans="1:9" ht="24.75" customHeight="1">
      <c r="A59" s="75"/>
      <c r="B59" s="75"/>
      <c r="C59" s="2" t="s">
        <v>5</v>
      </c>
      <c r="D59" s="2" t="s">
        <v>6</v>
      </c>
      <c r="E59" s="2" t="s">
        <v>7</v>
      </c>
      <c r="F59" s="8"/>
      <c r="G59" s="2"/>
      <c r="H59" s="51"/>
      <c r="I59" s="2"/>
    </row>
    <row r="60" spans="1:9" s="14" customFormat="1" ht="24.75" customHeight="1">
      <c r="A60" s="75"/>
      <c r="B60" s="75"/>
      <c r="C60" s="2" t="s">
        <v>8</v>
      </c>
      <c r="D60" s="2" t="s">
        <v>9</v>
      </c>
      <c r="E60" s="2" t="s">
        <v>2</v>
      </c>
      <c r="F60" s="8">
        <f>G60+G60*0.03</f>
        <v>71.07</v>
      </c>
      <c r="G60" s="2">
        <v>69</v>
      </c>
      <c r="H60" s="51"/>
      <c r="I60" s="2" t="s">
        <v>55</v>
      </c>
    </row>
    <row r="61" spans="1:9" s="14" customFormat="1" ht="24.75" customHeight="1">
      <c r="A61" s="75"/>
      <c r="B61" s="75"/>
      <c r="C61" s="2" t="s">
        <v>10</v>
      </c>
      <c r="D61" s="2" t="s">
        <v>42</v>
      </c>
      <c r="E61" s="2" t="s">
        <v>2</v>
      </c>
      <c r="F61" s="8">
        <f>G61+G61*0.03</f>
        <v>71.07</v>
      </c>
      <c r="G61" s="2">
        <v>69</v>
      </c>
      <c r="H61" s="51"/>
      <c r="I61" s="2" t="s">
        <v>55</v>
      </c>
    </row>
    <row r="62" spans="1:9" s="14" customFormat="1" ht="30.75" customHeight="1">
      <c r="A62" s="75"/>
      <c r="B62" s="75"/>
      <c r="C62" s="2" t="s">
        <v>11</v>
      </c>
      <c r="D62" s="2" t="s">
        <v>12</v>
      </c>
      <c r="E62" s="2" t="s">
        <v>2</v>
      </c>
      <c r="F62" s="8">
        <f>G62+G62*0.03</f>
        <v>73.13</v>
      </c>
      <c r="G62" s="2">
        <v>71</v>
      </c>
      <c r="H62" s="51" t="s">
        <v>63</v>
      </c>
      <c r="I62" s="2"/>
    </row>
    <row r="63" spans="1:9" s="14" customFormat="1" ht="27" customHeight="1">
      <c r="A63" s="75"/>
      <c r="B63" s="75"/>
      <c r="C63" s="2" t="s">
        <v>13</v>
      </c>
      <c r="D63" s="2" t="s">
        <v>14</v>
      </c>
      <c r="E63" s="2" t="s">
        <v>2</v>
      </c>
      <c r="F63" s="8">
        <f>G63+G63*0.03</f>
        <v>73.13</v>
      </c>
      <c r="G63" s="2">
        <v>71</v>
      </c>
      <c r="H63" s="51" t="s">
        <v>63</v>
      </c>
      <c r="I63" s="2"/>
    </row>
    <row r="64" spans="1:9" s="14" customFormat="1" ht="28.5" customHeight="1">
      <c r="A64" s="75"/>
      <c r="B64" s="75"/>
      <c r="C64" s="2" t="s">
        <v>15</v>
      </c>
      <c r="D64" s="2" t="s">
        <v>6</v>
      </c>
      <c r="E64" s="2" t="s">
        <v>2</v>
      </c>
      <c r="F64" s="8">
        <f aca="true" t="shared" si="3" ref="F64:F69">G64+G64*0.03</f>
        <v>73.13</v>
      </c>
      <c r="G64" s="2">
        <v>71</v>
      </c>
      <c r="H64" s="51" t="s">
        <v>63</v>
      </c>
      <c r="I64" s="6"/>
    </row>
    <row r="65" spans="1:9" s="14" customFormat="1" ht="30" customHeight="1">
      <c r="A65" s="75"/>
      <c r="B65" s="75"/>
      <c r="C65" s="2" t="s">
        <v>16</v>
      </c>
      <c r="D65" s="2" t="s">
        <v>17</v>
      </c>
      <c r="E65" s="2" t="s">
        <v>2</v>
      </c>
      <c r="F65" s="8">
        <f t="shared" si="3"/>
        <v>73.13</v>
      </c>
      <c r="G65" s="2">
        <v>71</v>
      </c>
      <c r="H65" s="51" t="s">
        <v>63</v>
      </c>
      <c r="I65" s="6"/>
    </row>
    <row r="66" spans="1:9" ht="24.75" customHeight="1">
      <c r="A66" s="75"/>
      <c r="B66" s="75"/>
      <c r="C66" s="2" t="s">
        <v>18</v>
      </c>
      <c r="D66" s="2" t="s">
        <v>12</v>
      </c>
      <c r="E66" s="2" t="s">
        <v>7</v>
      </c>
      <c r="F66" s="8">
        <f t="shared" si="3"/>
        <v>113.3</v>
      </c>
      <c r="G66" s="2">
        <v>110</v>
      </c>
      <c r="H66" s="6"/>
      <c r="I66" s="2" t="s">
        <v>55</v>
      </c>
    </row>
    <row r="67" spans="1:9" ht="24.75" customHeight="1">
      <c r="A67" s="75"/>
      <c r="B67" s="75"/>
      <c r="C67" s="2" t="s">
        <v>19</v>
      </c>
      <c r="D67" s="2" t="s">
        <v>14</v>
      </c>
      <c r="E67" s="2" t="s">
        <v>7</v>
      </c>
      <c r="F67" s="8">
        <f t="shared" si="3"/>
        <v>113.3</v>
      </c>
      <c r="G67" s="2">
        <v>110</v>
      </c>
      <c r="H67" s="6"/>
      <c r="I67" s="2" t="s">
        <v>55</v>
      </c>
    </row>
    <row r="68" spans="1:9" ht="24.75" customHeight="1">
      <c r="A68" s="75"/>
      <c r="B68" s="75"/>
      <c r="C68" s="2" t="s">
        <v>20</v>
      </c>
      <c r="D68" s="2" t="s">
        <v>21</v>
      </c>
      <c r="E68" s="2" t="s">
        <v>7</v>
      </c>
      <c r="F68" s="8">
        <f t="shared" si="3"/>
        <v>84.46</v>
      </c>
      <c r="G68" s="2">
        <v>82</v>
      </c>
      <c r="H68" s="51"/>
      <c r="I68" s="2" t="s">
        <v>55</v>
      </c>
    </row>
    <row r="69" spans="1:9" ht="24.75" customHeight="1">
      <c r="A69" s="75"/>
      <c r="B69" s="75"/>
      <c r="C69" s="2" t="s">
        <v>22</v>
      </c>
      <c r="D69" s="2" t="s">
        <v>23</v>
      </c>
      <c r="E69" s="2" t="s">
        <v>7</v>
      </c>
      <c r="F69" s="8">
        <f t="shared" si="3"/>
        <v>84.46</v>
      </c>
      <c r="G69" s="2">
        <v>82</v>
      </c>
      <c r="H69" s="51"/>
      <c r="I69" s="2" t="s">
        <v>55</v>
      </c>
    </row>
    <row r="70" spans="1:9" ht="29.25" customHeight="1">
      <c r="A70" s="75"/>
      <c r="B70" s="75"/>
      <c r="C70" s="2" t="s">
        <v>24</v>
      </c>
      <c r="D70" s="2" t="s">
        <v>9</v>
      </c>
      <c r="E70" s="2" t="s">
        <v>2</v>
      </c>
      <c r="F70" s="8"/>
      <c r="G70" s="2"/>
      <c r="H70" s="6"/>
      <c r="I70" s="6"/>
    </row>
    <row r="71" spans="1:9" ht="29.25" customHeight="1">
      <c r="A71" s="75"/>
      <c r="B71" s="75"/>
      <c r="C71" s="2" t="s">
        <v>25</v>
      </c>
      <c r="D71" s="2" t="s">
        <v>42</v>
      </c>
      <c r="E71" s="2" t="s">
        <v>2</v>
      </c>
      <c r="F71" s="8"/>
      <c r="G71" s="2"/>
      <c r="H71" s="6"/>
      <c r="I71" s="6"/>
    </row>
    <row r="72" spans="1:9" ht="29.25" customHeight="1">
      <c r="A72" s="75"/>
      <c r="B72" s="75"/>
      <c r="C72" s="2" t="s">
        <v>26</v>
      </c>
      <c r="D72" s="2" t="s">
        <v>42</v>
      </c>
      <c r="E72" s="2" t="s">
        <v>2</v>
      </c>
      <c r="F72" s="8"/>
      <c r="G72" s="2"/>
      <c r="H72" s="6"/>
      <c r="I72" s="6"/>
    </row>
    <row r="73" spans="1:9" ht="29.25" customHeight="1">
      <c r="A73" s="75"/>
      <c r="B73" s="75"/>
      <c r="C73" s="2" t="s">
        <v>27</v>
      </c>
      <c r="D73" s="2" t="s">
        <v>42</v>
      </c>
      <c r="E73" s="2" t="s">
        <v>2</v>
      </c>
      <c r="F73" s="8"/>
      <c r="G73" s="2"/>
      <c r="H73" s="6"/>
      <c r="I73" s="6"/>
    </row>
    <row r="74" spans="1:9" ht="18" customHeight="1">
      <c r="A74" s="75">
        <v>5</v>
      </c>
      <c r="B74" s="75" t="s">
        <v>54</v>
      </c>
      <c r="C74" s="68" t="s">
        <v>0</v>
      </c>
      <c r="D74" s="68" t="s">
        <v>1</v>
      </c>
      <c r="E74" s="36" t="s">
        <v>291</v>
      </c>
      <c r="F74" s="69">
        <f>G74*(1+0.03)</f>
        <v>159.65</v>
      </c>
      <c r="G74" s="69">
        <v>155</v>
      </c>
      <c r="H74" s="68" t="s">
        <v>449</v>
      </c>
      <c r="I74" s="60"/>
    </row>
    <row r="75" spans="1:9" ht="18" customHeight="1">
      <c r="A75" s="75"/>
      <c r="B75" s="75"/>
      <c r="C75" s="68" t="s">
        <v>41</v>
      </c>
      <c r="D75" s="68"/>
      <c r="E75" s="36" t="s">
        <v>291</v>
      </c>
      <c r="F75" s="69">
        <v>95</v>
      </c>
      <c r="G75" s="69">
        <f>F75-F75*0.03</f>
        <v>92.15</v>
      </c>
      <c r="H75" s="68" t="s">
        <v>450</v>
      </c>
      <c r="I75" s="60"/>
    </row>
    <row r="76" spans="1:9" ht="24.75" customHeight="1">
      <c r="A76" s="75"/>
      <c r="B76" s="75"/>
      <c r="C76" s="68" t="s">
        <v>451</v>
      </c>
      <c r="D76" s="68" t="s">
        <v>452</v>
      </c>
      <c r="E76" s="36" t="s">
        <v>291</v>
      </c>
      <c r="F76" s="69">
        <f>G76*(1+0.03)</f>
        <v>30.900000000000002</v>
      </c>
      <c r="G76" s="69">
        <v>30</v>
      </c>
      <c r="H76" s="68" t="s">
        <v>448</v>
      </c>
      <c r="I76" s="60"/>
    </row>
    <row r="77" spans="1:9" ht="21" customHeight="1">
      <c r="A77" s="75"/>
      <c r="B77" s="75"/>
      <c r="C77" s="68" t="s">
        <v>8</v>
      </c>
      <c r="D77" s="68" t="s">
        <v>9</v>
      </c>
      <c r="E77" s="36" t="s">
        <v>291</v>
      </c>
      <c r="F77" s="69">
        <f aca="true" t="shared" si="4" ref="F77:F97">G77*(1+0.03)</f>
        <v>51.5</v>
      </c>
      <c r="G77" s="69">
        <v>50</v>
      </c>
      <c r="H77" s="68" t="s">
        <v>448</v>
      </c>
      <c r="I77" s="60"/>
    </row>
    <row r="78" spans="1:9" ht="15.75" customHeight="1">
      <c r="A78" s="75"/>
      <c r="B78" s="75"/>
      <c r="C78" s="68" t="s">
        <v>10</v>
      </c>
      <c r="D78" s="68" t="s">
        <v>9</v>
      </c>
      <c r="E78" s="36" t="s">
        <v>291</v>
      </c>
      <c r="F78" s="69">
        <f t="shared" si="4"/>
        <v>51.5</v>
      </c>
      <c r="G78" s="69">
        <v>50</v>
      </c>
      <c r="H78" s="68" t="s">
        <v>448</v>
      </c>
      <c r="I78" s="60"/>
    </row>
    <row r="79" spans="1:9" ht="20.25" customHeight="1">
      <c r="A79" s="75"/>
      <c r="B79" s="75"/>
      <c r="C79" s="68" t="s">
        <v>11</v>
      </c>
      <c r="D79" s="68" t="s">
        <v>12</v>
      </c>
      <c r="E79" s="36" t="s">
        <v>291</v>
      </c>
      <c r="F79" s="69">
        <f t="shared" si="4"/>
        <v>63.86</v>
      </c>
      <c r="G79" s="69">
        <v>62</v>
      </c>
      <c r="H79" s="68" t="s">
        <v>448</v>
      </c>
      <c r="I79" s="60"/>
    </row>
    <row r="80" spans="1:9" ht="20.25" customHeight="1">
      <c r="A80" s="75"/>
      <c r="B80" s="75"/>
      <c r="C80" s="68" t="s">
        <v>13</v>
      </c>
      <c r="D80" s="68" t="s">
        <v>14</v>
      </c>
      <c r="E80" s="36" t="s">
        <v>291</v>
      </c>
      <c r="F80" s="69">
        <f t="shared" si="4"/>
        <v>63.86</v>
      </c>
      <c r="G80" s="69">
        <v>62</v>
      </c>
      <c r="H80" s="68" t="s">
        <v>448</v>
      </c>
      <c r="I80" s="60"/>
    </row>
    <row r="81" spans="1:9" ht="20.25" customHeight="1">
      <c r="A81" s="75"/>
      <c r="B81" s="75"/>
      <c r="C81" s="68" t="s">
        <v>15</v>
      </c>
      <c r="D81" s="68" t="s">
        <v>6</v>
      </c>
      <c r="E81" s="36" t="s">
        <v>291</v>
      </c>
      <c r="F81" s="69">
        <f t="shared" si="4"/>
        <v>63.86</v>
      </c>
      <c r="G81" s="69">
        <v>62</v>
      </c>
      <c r="H81" s="68" t="s">
        <v>448</v>
      </c>
      <c r="I81" s="60"/>
    </row>
    <row r="82" spans="1:9" ht="20.25" customHeight="1">
      <c r="A82" s="75"/>
      <c r="B82" s="75"/>
      <c r="C82" s="68" t="s">
        <v>16</v>
      </c>
      <c r="D82" s="68" t="s">
        <v>30</v>
      </c>
      <c r="E82" s="36" t="s">
        <v>291</v>
      </c>
      <c r="F82" s="69">
        <f t="shared" si="4"/>
        <v>59.74</v>
      </c>
      <c r="G82" s="69">
        <v>58</v>
      </c>
      <c r="H82" s="68" t="s">
        <v>448</v>
      </c>
      <c r="I82" s="60"/>
    </row>
    <row r="83" spans="1:9" ht="20.25" customHeight="1">
      <c r="A83" s="75"/>
      <c r="B83" s="75"/>
      <c r="C83" s="68" t="s">
        <v>18</v>
      </c>
      <c r="D83" s="68" t="s">
        <v>12</v>
      </c>
      <c r="E83" s="36" t="s">
        <v>291</v>
      </c>
      <c r="F83" s="69">
        <f t="shared" si="4"/>
        <v>72.10000000000001</v>
      </c>
      <c r="G83" s="69">
        <v>70</v>
      </c>
      <c r="H83" s="68" t="s">
        <v>448</v>
      </c>
      <c r="I83" s="60"/>
    </row>
    <row r="84" spans="1:9" ht="20.25" customHeight="1">
      <c r="A84" s="75"/>
      <c r="B84" s="75"/>
      <c r="C84" s="68" t="s">
        <v>19</v>
      </c>
      <c r="D84" s="68" t="s">
        <v>14</v>
      </c>
      <c r="E84" s="36" t="s">
        <v>291</v>
      </c>
      <c r="F84" s="69">
        <f t="shared" si="4"/>
        <v>72.10000000000001</v>
      </c>
      <c r="G84" s="69">
        <v>70</v>
      </c>
      <c r="H84" s="68" t="s">
        <v>448</v>
      </c>
      <c r="I84" s="60"/>
    </row>
    <row r="85" spans="1:9" ht="20.25" customHeight="1">
      <c r="A85" s="75"/>
      <c r="B85" s="75"/>
      <c r="C85" s="68" t="s">
        <v>453</v>
      </c>
      <c r="D85" s="68" t="s">
        <v>21</v>
      </c>
      <c r="E85" s="36" t="s">
        <v>291</v>
      </c>
      <c r="F85" s="69">
        <f t="shared" si="4"/>
        <v>70.04</v>
      </c>
      <c r="G85" s="69">
        <v>68</v>
      </c>
      <c r="H85" s="68" t="s">
        <v>448</v>
      </c>
      <c r="I85" s="60"/>
    </row>
    <row r="86" spans="1:9" ht="20.25" customHeight="1">
      <c r="A86" s="75"/>
      <c r="B86" s="75"/>
      <c r="C86" s="68" t="s">
        <v>454</v>
      </c>
      <c r="D86" s="68" t="s">
        <v>23</v>
      </c>
      <c r="E86" s="36" t="s">
        <v>291</v>
      </c>
      <c r="F86" s="69">
        <f t="shared" si="4"/>
        <v>70.04</v>
      </c>
      <c r="G86" s="69">
        <v>68</v>
      </c>
      <c r="H86" s="68" t="s">
        <v>448</v>
      </c>
      <c r="I86" s="60"/>
    </row>
    <row r="87" spans="1:9" ht="20.25" customHeight="1">
      <c r="A87" s="75"/>
      <c r="B87" s="75"/>
      <c r="C87" s="68" t="s">
        <v>41</v>
      </c>
      <c r="D87" s="68"/>
      <c r="E87" s="36" t="s">
        <v>291</v>
      </c>
      <c r="F87" s="69">
        <f t="shared" si="4"/>
        <v>87.55</v>
      </c>
      <c r="G87" s="69">
        <v>85</v>
      </c>
      <c r="H87" s="68" t="s">
        <v>455</v>
      </c>
      <c r="I87" s="60"/>
    </row>
    <row r="88" spans="1:9" ht="20.25" customHeight="1">
      <c r="A88" s="75"/>
      <c r="B88" s="75"/>
      <c r="C88" s="68" t="s">
        <v>8</v>
      </c>
      <c r="D88" s="68" t="s">
        <v>9</v>
      </c>
      <c r="E88" s="36" t="s">
        <v>291</v>
      </c>
      <c r="F88" s="69">
        <f t="shared" si="4"/>
        <v>49.44</v>
      </c>
      <c r="G88" s="69">
        <v>48</v>
      </c>
      <c r="H88" s="68" t="s">
        <v>455</v>
      </c>
      <c r="I88" s="60"/>
    </row>
    <row r="89" spans="1:9" ht="20.25" customHeight="1">
      <c r="A89" s="75"/>
      <c r="B89" s="75"/>
      <c r="C89" s="68" t="s">
        <v>10</v>
      </c>
      <c r="D89" s="68" t="s">
        <v>9</v>
      </c>
      <c r="E89" s="36" t="s">
        <v>291</v>
      </c>
      <c r="F89" s="69">
        <f t="shared" si="4"/>
        <v>49.44</v>
      </c>
      <c r="G89" s="69">
        <v>48</v>
      </c>
      <c r="H89" s="68" t="s">
        <v>455</v>
      </c>
      <c r="I89" s="60"/>
    </row>
    <row r="90" spans="1:9" ht="20.25" customHeight="1">
      <c r="A90" s="75"/>
      <c r="B90" s="75"/>
      <c r="C90" s="68" t="s">
        <v>11</v>
      </c>
      <c r="D90" s="68" t="s">
        <v>12</v>
      </c>
      <c r="E90" s="36" t="s">
        <v>291</v>
      </c>
      <c r="F90" s="69">
        <f t="shared" si="4"/>
        <v>56.65</v>
      </c>
      <c r="G90" s="69">
        <v>55</v>
      </c>
      <c r="H90" s="68" t="s">
        <v>455</v>
      </c>
      <c r="I90" s="60"/>
    </row>
    <row r="91" spans="1:9" ht="20.25" customHeight="1">
      <c r="A91" s="75"/>
      <c r="B91" s="75"/>
      <c r="C91" s="68" t="s">
        <v>13</v>
      </c>
      <c r="D91" s="68" t="s">
        <v>14</v>
      </c>
      <c r="E91" s="36" t="s">
        <v>291</v>
      </c>
      <c r="F91" s="69">
        <f t="shared" si="4"/>
        <v>56.65</v>
      </c>
      <c r="G91" s="69">
        <v>55</v>
      </c>
      <c r="H91" s="68" t="s">
        <v>455</v>
      </c>
      <c r="I91" s="60"/>
    </row>
    <row r="92" spans="1:9" ht="20.25" customHeight="1">
      <c r="A92" s="75"/>
      <c r="B92" s="75"/>
      <c r="C92" s="68" t="s">
        <v>15</v>
      </c>
      <c r="D92" s="68" t="s">
        <v>6</v>
      </c>
      <c r="E92" s="36" t="s">
        <v>291</v>
      </c>
      <c r="F92" s="69">
        <f t="shared" si="4"/>
        <v>56.65</v>
      </c>
      <c r="G92" s="69">
        <v>55</v>
      </c>
      <c r="H92" s="68" t="s">
        <v>455</v>
      </c>
      <c r="I92" s="60"/>
    </row>
    <row r="93" spans="1:9" ht="20.25" customHeight="1">
      <c r="A93" s="75"/>
      <c r="B93" s="75"/>
      <c r="C93" s="68" t="s">
        <v>16</v>
      </c>
      <c r="D93" s="68" t="s">
        <v>30</v>
      </c>
      <c r="E93" s="36" t="s">
        <v>291</v>
      </c>
      <c r="F93" s="69">
        <f t="shared" si="4"/>
        <v>51.5</v>
      </c>
      <c r="G93" s="69">
        <v>50</v>
      </c>
      <c r="H93" s="68" t="s">
        <v>455</v>
      </c>
      <c r="I93" s="60"/>
    </row>
    <row r="94" spans="1:9" ht="20.25" customHeight="1">
      <c r="A94" s="75"/>
      <c r="B94" s="75"/>
      <c r="C94" s="68" t="s">
        <v>18</v>
      </c>
      <c r="D94" s="68" t="s">
        <v>12</v>
      </c>
      <c r="E94" s="36" t="s">
        <v>291</v>
      </c>
      <c r="F94" s="69">
        <f t="shared" si="4"/>
        <v>70.04</v>
      </c>
      <c r="G94" s="69">
        <v>68</v>
      </c>
      <c r="H94" s="68" t="s">
        <v>455</v>
      </c>
      <c r="I94" s="60"/>
    </row>
    <row r="95" spans="1:9" ht="20.25" customHeight="1">
      <c r="A95" s="75"/>
      <c r="B95" s="75"/>
      <c r="C95" s="68" t="s">
        <v>19</v>
      </c>
      <c r="D95" s="68" t="s">
        <v>14</v>
      </c>
      <c r="E95" s="36" t="s">
        <v>291</v>
      </c>
      <c r="F95" s="69">
        <f t="shared" si="4"/>
        <v>70.04</v>
      </c>
      <c r="G95" s="69">
        <v>68</v>
      </c>
      <c r="H95" s="68" t="s">
        <v>455</v>
      </c>
      <c r="I95" s="60"/>
    </row>
    <row r="96" spans="1:9" ht="20.25" customHeight="1">
      <c r="A96" s="75"/>
      <c r="B96" s="75"/>
      <c r="C96" s="68" t="s">
        <v>456</v>
      </c>
      <c r="D96" s="68" t="s">
        <v>21</v>
      </c>
      <c r="E96" s="36" t="s">
        <v>291</v>
      </c>
      <c r="F96" s="69">
        <f t="shared" si="4"/>
        <v>67.98</v>
      </c>
      <c r="G96" s="69">
        <v>66</v>
      </c>
      <c r="H96" s="68" t="s">
        <v>455</v>
      </c>
      <c r="I96" s="60"/>
    </row>
    <row r="97" spans="1:9" ht="20.25" customHeight="1">
      <c r="A97" s="75"/>
      <c r="B97" s="75"/>
      <c r="C97" s="68" t="s">
        <v>457</v>
      </c>
      <c r="D97" s="68" t="s">
        <v>23</v>
      </c>
      <c r="E97" s="36" t="s">
        <v>291</v>
      </c>
      <c r="F97" s="69">
        <f t="shared" si="4"/>
        <v>67.98</v>
      </c>
      <c r="G97" s="69">
        <v>66</v>
      </c>
      <c r="H97" s="68" t="s">
        <v>455</v>
      </c>
      <c r="I97" s="60"/>
    </row>
    <row r="98" spans="1:9" ht="36.75" customHeight="1">
      <c r="A98" s="75">
        <v>6</v>
      </c>
      <c r="B98" s="75" t="s">
        <v>28</v>
      </c>
      <c r="C98" s="2" t="s">
        <v>53</v>
      </c>
      <c r="D98" s="2" t="s">
        <v>76</v>
      </c>
      <c r="E98" s="2" t="s">
        <v>77</v>
      </c>
      <c r="F98" s="8">
        <f>G98*1.03</f>
        <v>128.75</v>
      </c>
      <c r="G98" s="2">
        <v>125</v>
      </c>
      <c r="H98" s="6" t="s">
        <v>78</v>
      </c>
      <c r="I98" s="52"/>
    </row>
    <row r="99" spans="1:9" ht="32.25" customHeight="1">
      <c r="A99" s="75"/>
      <c r="B99" s="75"/>
      <c r="C99" s="21" t="s">
        <v>41</v>
      </c>
      <c r="D99" s="51" t="s">
        <v>1</v>
      </c>
      <c r="E99" s="2" t="s">
        <v>31</v>
      </c>
      <c r="F99" s="111">
        <f>G99*1.03</f>
        <v>108.15</v>
      </c>
      <c r="G99" s="111">
        <v>105</v>
      </c>
      <c r="H99" s="112" t="s">
        <v>79</v>
      </c>
      <c r="I99" s="6"/>
    </row>
    <row r="100" spans="1:9" ht="24.75" customHeight="1">
      <c r="A100" s="75"/>
      <c r="B100" s="75"/>
      <c r="C100" s="2" t="s">
        <v>80</v>
      </c>
      <c r="D100" s="2" t="s">
        <v>81</v>
      </c>
      <c r="E100" s="2" t="s">
        <v>77</v>
      </c>
      <c r="F100" s="8">
        <f aca="true" t="shared" si="5" ref="F100:F115">G100*1.03</f>
        <v>61.800000000000004</v>
      </c>
      <c r="G100" s="2">
        <v>60</v>
      </c>
      <c r="H100" s="6" t="s">
        <v>48</v>
      </c>
      <c r="I100" s="52"/>
    </row>
    <row r="101" spans="1:9" ht="24.75" customHeight="1">
      <c r="A101" s="75"/>
      <c r="B101" s="75"/>
      <c r="C101" s="2" t="s">
        <v>82</v>
      </c>
      <c r="D101" s="2" t="s">
        <v>83</v>
      </c>
      <c r="E101" s="2" t="s">
        <v>84</v>
      </c>
      <c r="F101" s="8">
        <f t="shared" si="5"/>
        <v>56.65</v>
      </c>
      <c r="G101" s="2">
        <v>55</v>
      </c>
      <c r="H101" s="6" t="s">
        <v>85</v>
      </c>
      <c r="I101" s="52"/>
    </row>
    <row r="102" spans="1:9" ht="24.75" customHeight="1">
      <c r="A102" s="75"/>
      <c r="B102" s="75"/>
      <c r="C102" s="2" t="s">
        <v>75</v>
      </c>
      <c r="D102" s="2" t="s">
        <v>86</v>
      </c>
      <c r="E102" s="2" t="s">
        <v>77</v>
      </c>
      <c r="F102" s="8">
        <f t="shared" si="5"/>
        <v>56.65</v>
      </c>
      <c r="G102" s="2">
        <v>55</v>
      </c>
      <c r="H102" s="6" t="s">
        <v>85</v>
      </c>
      <c r="I102" s="52"/>
    </row>
    <row r="103" spans="1:9" ht="24.75" customHeight="1">
      <c r="A103" s="75"/>
      <c r="B103" s="75"/>
      <c r="C103" s="2" t="s">
        <v>65</v>
      </c>
      <c r="D103" s="2" t="s">
        <v>32</v>
      </c>
      <c r="E103" s="2" t="s">
        <v>77</v>
      </c>
      <c r="F103" s="8">
        <f t="shared" si="5"/>
        <v>51.5</v>
      </c>
      <c r="G103" s="2">
        <v>50</v>
      </c>
      <c r="H103" s="6" t="s">
        <v>85</v>
      </c>
      <c r="I103" s="52"/>
    </row>
    <row r="104" spans="1:9" ht="24.75" customHeight="1">
      <c r="A104" s="75"/>
      <c r="B104" s="75"/>
      <c r="C104" s="2" t="s">
        <v>66</v>
      </c>
      <c r="D104" s="2" t="s">
        <v>69</v>
      </c>
      <c r="E104" s="2" t="s">
        <v>77</v>
      </c>
      <c r="F104" s="8">
        <f t="shared" si="5"/>
        <v>82.4</v>
      </c>
      <c r="G104" s="2">
        <v>80</v>
      </c>
      <c r="H104" s="6" t="s">
        <v>48</v>
      </c>
      <c r="I104" s="52"/>
    </row>
    <row r="105" spans="1:9" ht="24.75" customHeight="1">
      <c r="A105" s="75"/>
      <c r="B105" s="75"/>
      <c r="C105" s="2" t="s">
        <v>67</v>
      </c>
      <c r="D105" s="2" t="s">
        <v>71</v>
      </c>
      <c r="E105" s="2" t="s">
        <v>77</v>
      </c>
      <c r="F105" s="8">
        <f t="shared" si="5"/>
        <v>82.4</v>
      </c>
      <c r="G105" s="2">
        <v>80</v>
      </c>
      <c r="H105" s="6" t="s">
        <v>48</v>
      </c>
      <c r="I105" s="52"/>
    </row>
    <row r="106" spans="1:9" ht="35.25" customHeight="1">
      <c r="A106" s="75"/>
      <c r="B106" s="75"/>
      <c r="C106" s="2" t="s">
        <v>87</v>
      </c>
      <c r="D106" s="2" t="s">
        <v>83</v>
      </c>
      <c r="E106" s="2" t="s">
        <v>77</v>
      </c>
      <c r="F106" s="8">
        <f t="shared" si="5"/>
        <v>82.4</v>
      </c>
      <c r="G106" s="2">
        <v>80</v>
      </c>
      <c r="H106" s="6" t="s">
        <v>88</v>
      </c>
      <c r="I106" s="52"/>
    </row>
    <row r="107" spans="1:9" ht="24.75" customHeight="1">
      <c r="A107" s="75"/>
      <c r="B107" s="75"/>
      <c r="C107" s="2" t="s">
        <v>89</v>
      </c>
      <c r="D107" s="2" t="s">
        <v>90</v>
      </c>
      <c r="E107" s="2" t="s">
        <v>77</v>
      </c>
      <c r="F107" s="8">
        <f t="shared" si="5"/>
        <v>82.4</v>
      </c>
      <c r="G107" s="2">
        <v>80</v>
      </c>
      <c r="H107" s="6" t="s">
        <v>88</v>
      </c>
      <c r="I107" s="52"/>
    </row>
    <row r="108" spans="1:9" ht="33" customHeight="1">
      <c r="A108" s="75"/>
      <c r="B108" s="75"/>
      <c r="C108" s="2" t="s">
        <v>68</v>
      </c>
      <c r="D108" s="2" t="s">
        <v>69</v>
      </c>
      <c r="E108" s="2" t="s">
        <v>84</v>
      </c>
      <c r="F108" s="8">
        <f t="shared" si="5"/>
        <v>82.4</v>
      </c>
      <c r="G108" s="2">
        <v>80</v>
      </c>
      <c r="H108" s="6" t="s">
        <v>88</v>
      </c>
      <c r="I108" s="52"/>
    </row>
    <row r="109" spans="1:9" ht="28.5" customHeight="1">
      <c r="A109" s="75"/>
      <c r="B109" s="75"/>
      <c r="C109" s="2" t="s">
        <v>70</v>
      </c>
      <c r="D109" s="2" t="s">
        <v>71</v>
      </c>
      <c r="E109" s="2" t="s">
        <v>84</v>
      </c>
      <c r="F109" s="8">
        <f t="shared" si="5"/>
        <v>82.4</v>
      </c>
      <c r="G109" s="2">
        <v>80</v>
      </c>
      <c r="H109" s="6" t="s">
        <v>88</v>
      </c>
      <c r="I109" s="52"/>
    </row>
    <row r="110" spans="1:9" ht="24.75" customHeight="1">
      <c r="A110" s="75"/>
      <c r="B110" s="75"/>
      <c r="C110" s="2" t="s">
        <v>91</v>
      </c>
      <c r="D110" s="2" t="s">
        <v>92</v>
      </c>
      <c r="E110" s="2" t="s">
        <v>84</v>
      </c>
      <c r="F110" s="8">
        <f t="shared" si="5"/>
        <v>139.05</v>
      </c>
      <c r="G110" s="2">
        <v>135</v>
      </c>
      <c r="H110" s="6" t="s">
        <v>88</v>
      </c>
      <c r="I110" s="52"/>
    </row>
    <row r="111" spans="1:9" ht="24.75" customHeight="1">
      <c r="A111" s="75"/>
      <c r="B111" s="75"/>
      <c r="C111" s="2" t="s">
        <v>93</v>
      </c>
      <c r="D111" s="2" t="s">
        <v>72</v>
      </c>
      <c r="E111" s="2" t="s">
        <v>84</v>
      </c>
      <c r="F111" s="8">
        <f t="shared" si="5"/>
        <v>139.05</v>
      </c>
      <c r="G111" s="2">
        <v>135</v>
      </c>
      <c r="H111" s="6" t="s">
        <v>88</v>
      </c>
      <c r="I111" s="52"/>
    </row>
    <row r="112" spans="1:9" ht="26.25" customHeight="1">
      <c r="A112" s="75"/>
      <c r="B112" s="75"/>
      <c r="C112" s="2" t="s">
        <v>94</v>
      </c>
      <c r="D112" s="2" t="s">
        <v>86</v>
      </c>
      <c r="E112" s="2" t="s">
        <v>77</v>
      </c>
      <c r="F112" s="8">
        <f t="shared" si="5"/>
        <v>61.800000000000004</v>
      </c>
      <c r="G112" s="2">
        <v>60</v>
      </c>
      <c r="H112" s="6" t="s">
        <v>85</v>
      </c>
      <c r="I112" s="52"/>
    </row>
    <row r="113" spans="1:9" ht="28.5" customHeight="1">
      <c r="A113" s="75"/>
      <c r="B113" s="75"/>
      <c r="C113" s="2" t="s">
        <v>95</v>
      </c>
      <c r="D113" s="2" t="s">
        <v>32</v>
      </c>
      <c r="E113" s="2" t="s">
        <v>77</v>
      </c>
      <c r="F113" s="8">
        <f t="shared" si="5"/>
        <v>61.800000000000004</v>
      </c>
      <c r="G113" s="2">
        <v>60</v>
      </c>
      <c r="H113" s="6" t="s">
        <v>85</v>
      </c>
      <c r="I113" s="52"/>
    </row>
    <row r="114" spans="1:9" ht="23.25" customHeight="1">
      <c r="A114" s="75"/>
      <c r="B114" s="75"/>
      <c r="C114" s="2" t="s">
        <v>73</v>
      </c>
      <c r="D114" s="2" t="s">
        <v>32</v>
      </c>
      <c r="E114" s="2" t="s">
        <v>77</v>
      </c>
      <c r="F114" s="8">
        <f t="shared" si="5"/>
        <v>149.35</v>
      </c>
      <c r="G114" s="2">
        <v>145</v>
      </c>
      <c r="H114" s="6" t="s">
        <v>85</v>
      </c>
      <c r="I114" s="52"/>
    </row>
    <row r="115" spans="1:9" ht="22.5" customHeight="1">
      <c r="A115" s="75"/>
      <c r="B115" s="75"/>
      <c r="C115" s="2" t="s">
        <v>74</v>
      </c>
      <c r="D115" s="2" t="s">
        <v>32</v>
      </c>
      <c r="E115" s="2" t="s">
        <v>77</v>
      </c>
      <c r="F115" s="8">
        <f t="shared" si="5"/>
        <v>61.800000000000004</v>
      </c>
      <c r="G115" s="2">
        <v>60</v>
      </c>
      <c r="H115" s="6" t="s">
        <v>85</v>
      </c>
      <c r="I115" s="52"/>
    </row>
    <row r="116" spans="1:9" ht="24.75" customHeight="1">
      <c r="A116" s="75">
        <v>7</v>
      </c>
      <c r="B116" s="77" t="s">
        <v>107</v>
      </c>
      <c r="C116" s="2" t="s">
        <v>0</v>
      </c>
      <c r="D116" s="2" t="s">
        <v>1</v>
      </c>
      <c r="E116" s="2" t="s">
        <v>2</v>
      </c>
      <c r="F116" s="17">
        <f>G116+G116*0.03</f>
        <v>154.5</v>
      </c>
      <c r="G116" s="17">
        <v>150</v>
      </c>
      <c r="H116" s="53" t="s">
        <v>44</v>
      </c>
      <c r="I116" s="42"/>
    </row>
    <row r="117" spans="1:9" ht="24.75" customHeight="1">
      <c r="A117" s="75"/>
      <c r="B117" s="80"/>
      <c r="C117" s="2" t="s">
        <v>3</v>
      </c>
      <c r="D117" s="2" t="s">
        <v>4</v>
      </c>
      <c r="E117" s="2" t="s">
        <v>2</v>
      </c>
      <c r="F117" s="17">
        <f aca="true" t="shared" si="6" ref="F117:F132">G117+G117*0.03</f>
        <v>41.2</v>
      </c>
      <c r="G117" s="17">
        <v>40</v>
      </c>
      <c r="H117" s="17" t="s">
        <v>45</v>
      </c>
      <c r="I117" s="42"/>
    </row>
    <row r="118" spans="1:9" ht="24.75" customHeight="1">
      <c r="A118" s="75"/>
      <c r="B118" s="80"/>
      <c r="C118" s="2" t="s">
        <v>5</v>
      </c>
      <c r="D118" s="2" t="s">
        <v>6</v>
      </c>
      <c r="E118" s="2" t="s">
        <v>7</v>
      </c>
      <c r="F118" s="17">
        <f t="shared" si="6"/>
        <v>103</v>
      </c>
      <c r="G118" s="17">
        <v>100</v>
      </c>
      <c r="H118" s="53" t="s">
        <v>44</v>
      </c>
      <c r="I118" s="42"/>
    </row>
    <row r="119" spans="1:9" ht="24.75" customHeight="1">
      <c r="A119" s="75"/>
      <c r="B119" s="80"/>
      <c r="C119" s="2" t="s">
        <v>8</v>
      </c>
      <c r="D119" s="2" t="s">
        <v>9</v>
      </c>
      <c r="E119" s="2" t="s">
        <v>2</v>
      </c>
      <c r="F119" s="17">
        <f t="shared" si="6"/>
        <v>72.1</v>
      </c>
      <c r="G119" s="17">
        <v>70</v>
      </c>
      <c r="H119" s="53" t="s">
        <v>29</v>
      </c>
      <c r="I119" s="42"/>
    </row>
    <row r="120" spans="1:9" ht="39" customHeight="1">
      <c r="A120" s="75"/>
      <c r="B120" s="80"/>
      <c r="C120" s="2" t="s">
        <v>10</v>
      </c>
      <c r="D120" s="2" t="s">
        <v>9</v>
      </c>
      <c r="E120" s="2" t="s">
        <v>2</v>
      </c>
      <c r="F120" s="17">
        <f t="shared" si="6"/>
        <v>72.1</v>
      </c>
      <c r="G120" s="17">
        <v>70</v>
      </c>
      <c r="H120" s="53" t="s">
        <v>29</v>
      </c>
      <c r="I120" s="42"/>
    </row>
    <row r="121" spans="1:9" ht="24.75" customHeight="1">
      <c r="A121" s="75"/>
      <c r="B121" s="80"/>
      <c r="C121" s="2" t="s">
        <v>11</v>
      </c>
      <c r="D121" s="2" t="s">
        <v>12</v>
      </c>
      <c r="E121" s="2" t="s">
        <v>2</v>
      </c>
      <c r="F121" s="17">
        <f t="shared" si="6"/>
        <v>92.7</v>
      </c>
      <c r="G121" s="17">
        <v>90</v>
      </c>
      <c r="H121" s="53" t="s">
        <v>29</v>
      </c>
      <c r="I121" s="42"/>
    </row>
    <row r="122" spans="1:9" ht="24.75" customHeight="1">
      <c r="A122" s="75"/>
      <c r="B122" s="80"/>
      <c r="C122" s="2" t="s">
        <v>13</v>
      </c>
      <c r="D122" s="2" t="s">
        <v>14</v>
      </c>
      <c r="E122" s="2" t="s">
        <v>2</v>
      </c>
      <c r="F122" s="17">
        <f t="shared" si="6"/>
        <v>92.7</v>
      </c>
      <c r="G122" s="17">
        <v>90</v>
      </c>
      <c r="H122" s="53" t="s">
        <v>29</v>
      </c>
      <c r="I122" s="42"/>
    </row>
    <row r="123" spans="1:9" ht="30" customHeight="1">
      <c r="A123" s="75"/>
      <c r="B123" s="80"/>
      <c r="C123" s="2" t="s">
        <v>15</v>
      </c>
      <c r="D123" s="2" t="s">
        <v>6</v>
      </c>
      <c r="E123" s="2" t="s">
        <v>2</v>
      </c>
      <c r="F123" s="17">
        <f t="shared" si="6"/>
        <v>92.7</v>
      </c>
      <c r="G123" s="17">
        <v>90</v>
      </c>
      <c r="H123" s="53" t="s">
        <v>29</v>
      </c>
      <c r="I123" s="42"/>
    </row>
    <row r="124" spans="1:9" ht="24.75" customHeight="1">
      <c r="A124" s="75"/>
      <c r="B124" s="80"/>
      <c r="C124" s="2" t="s">
        <v>16</v>
      </c>
      <c r="D124" s="2" t="s">
        <v>17</v>
      </c>
      <c r="E124" s="2" t="s">
        <v>2</v>
      </c>
      <c r="F124" s="17">
        <f t="shared" si="6"/>
        <v>92.7</v>
      </c>
      <c r="G124" s="17">
        <v>90</v>
      </c>
      <c r="H124" s="53" t="s">
        <v>29</v>
      </c>
      <c r="I124" s="42"/>
    </row>
    <row r="125" spans="1:9" ht="24.75" customHeight="1">
      <c r="A125" s="75"/>
      <c r="B125" s="80"/>
      <c r="C125" s="2" t="s">
        <v>18</v>
      </c>
      <c r="D125" s="2" t="s">
        <v>12</v>
      </c>
      <c r="E125" s="2" t="s">
        <v>7</v>
      </c>
      <c r="F125" s="17">
        <f t="shared" si="6"/>
        <v>92.7</v>
      </c>
      <c r="G125" s="17">
        <v>90</v>
      </c>
      <c r="H125" s="53" t="s">
        <v>29</v>
      </c>
      <c r="I125" s="42"/>
    </row>
    <row r="126" spans="1:9" ht="39.75" customHeight="1">
      <c r="A126" s="75"/>
      <c r="B126" s="80"/>
      <c r="C126" s="2" t="s">
        <v>19</v>
      </c>
      <c r="D126" s="2" t="s">
        <v>14</v>
      </c>
      <c r="E126" s="2" t="s">
        <v>7</v>
      </c>
      <c r="F126" s="17">
        <f t="shared" si="6"/>
        <v>92.7</v>
      </c>
      <c r="G126" s="17">
        <v>90</v>
      </c>
      <c r="H126" s="53" t="s">
        <v>29</v>
      </c>
      <c r="I126" s="42"/>
    </row>
    <row r="127" spans="1:9" ht="37.5" customHeight="1">
      <c r="A127" s="75"/>
      <c r="B127" s="80"/>
      <c r="C127" s="2" t="s">
        <v>20</v>
      </c>
      <c r="D127" s="2" t="s">
        <v>21</v>
      </c>
      <c r="E127" s="2" t="s">
        <v>7</v>
      </c>
      <c r="F127" s="17">
        <f t="shared" si="6"/>
        <v>123.6</v>
      </c>
      <c r="G127" s="17">
        <v>120</v>
      </c>
      <c r="H127" s="53" t="s">
        <v>29</v>
      </c>
      <c r="I127" s="42"/>
    </row>
    <row r="128" spans="1:9" ht="24.75" customHeight="1">
      <c r="A128" s="75"/>
      <c r="B128" s="80"/>
      <c r="C128" s="2" t="s">
        <v>22</v>
      </c>
      <c r="D128" s="2" t="s">
        <v>23</v>
      </c>
      <c r="E128" s="2" t="s">
        <v>7</v>
      </c>
      <c r="F128" s="17">
        <f t="shared" si="6"/>
        <v>123.6</v>
      </c>
      <c r="G128" s="17">
        <v>120</v>
      </c>
      <c r="H128" s="53" t="s">
        <v>29</v>
      </c>
      <c r="I128" s="42"/>
    </row>
    <row r="129" spans="1:9" ht="40.5" customHeight="1">
      <c r="A129" s="75"/>
      <c r="B129" s="80"/>
      <c r="C129" s="2" t="s">
        <v>24</v>
      </c>
      <c r="D129" s="2" t="s">
        <v>9</v>
      </c>
      <c r="E129" s="2" t="s">
        <v>2</v>
      </c>
      <c r="F129" s="17">
        <f t="shared" si="6"/>
        <v>72.1</v>
      </c>
      <c r="G129" s="17">
        <v>70</v>
      </c>
      <c r="H129" s="53" t="s">
        <v>29</v>
      </c>
      <c r="I129" s="42"/>
    </row>
    <row r="130" spans="1:9" ht="24.75" customHeight="1">
      <c r="A130" s="75"/>
      <c r="B130" s="80"/>
      <c r="C130" s="2" t="s">
        <v>25</v>
      </c>
      <c r="D130" s="2" t="s">
        <v>9</v>
      </c>
      <c r="E130" s="2" t="s">
        <v>2</v>
      </c>
      <c r="F130" s="17">
        <f t="shared" si="6"/>
        <v>72.1</v>
      </c>
      <c r="G130" s="17">
        <v>70</v>
      </c>
      <c r="H130" s="53" t="s">
        <v>29</v>
      </c>
      <c r="I130" s="42"/>
    </row>
    <row r="131" spans="1:9" ht="24.75" customHeight="1">
      <c r="A131" s="75"/>
      <c r="B131" s="80"/>
      <c r="C131" s="2" t="s">
        <v>26</v>
      </c>
      <c r="D131" s="2" t="s">
        <v>9</v>
      </c>
      <c r="E131" s="2" t="s">
        <v>2</v>
      </c>
      <c r="F131" s="17">
        <f t="shared" si="6"/>
        <v>72.1</v>
      </c>
      <c r="G131" s="17">
        <v>70</v>
      </c>
      <c r="H131" s="53" t="s">
        <v>29</v>
      </c>
      <c r="I131" s="42"/>
    </row>
    <row r="132" spans="1:9" ht="24.75" customHeight="1">
      <c r="A132" s="75"/>
      <c r="B132" s="80"/>
      <c r="C132" s="2" t="s">
        <v>27</v>
      </c>
      <c r="D132" s="2" t="s">
        <v>9</v>
      </c>
      <c r="E132" s="2" t="s">
        <v>2</v>
      </c>
      <c r="F132" s="17">
        <f t="shared" si="6"/>
        <v>72.1</v>
      </c>
      <c r="G132" s="17">
        <v>70</v>
      </c>
      <c r="H132" s="53" t="s">
        <v>29</v>
      </c>
      <c r="I132" s="42"/>
    </row>
    <row r="133" spans="1:9" ht="32.25" customHeight="1">
      <c r="A133" s="75">
        <v>8</v>
      </c>
      <c r="B133" s="75" t="s">
        <v>46</v>
      </c>
      <c r="C133" s="2" t="s">
        <v>0</v>
      </c>
      <c r="D133" s="2" t="s">
        <v>1</v>
      </c>
      <c r="E133" s="2" t="s">
        <v>2</v>
      </c>
      <c r="F133" s="8">
        <f>G133+G133*0.03</f>
        <v>154.5</v>
      </c>
      <c r="G133" s="127">
        <v>150</v>
      </c>
      <c r="H133" s="51" t="s">
        <v>44</v>
      </c>
      <c r="I133" s="6" t="s">
        <v>106</v>
      </c>
    </row>
    <row r="134" spans="1:9" ht="33" customHeight="1">
      <c r="A134" s="75"/>
      <c r="B134" s="75"/>
      <c r="C134" s="2" t="s">
        <v>59</v>
      </c>
      <c r="D134" s="2" t="s">
        <v>1</v>
      </c>
      <c r="E134" s="2" t="s">
        <v>2</v>
      </c>
      <c r="F134" s="8">
        <f>G134*1.03</f>
        <v>128.75</v>
      </c>
      <c r="G134" s="127">
        <v>125</v>
      </c>
      <c r="H134" s="128" t="s">
        <v>96</v>
      </c>
      <c r="I134" s="6"/>
    </row>
    <row r="135" spans="1:9" ht="25.5" customHeight="1">
      <c r="A135" s="75"/>
      <c r="B135" s="75"/>
      <c r="C135" s="2" t="s">
        <v>3</v>
      </c>
      <c r="D135" s="2" t="s">
        <v>4</v>
      </c>
      <c r="E135" s="2" t="s">
        <v>2</v>
      </c>
      <c r="F135" s="8">
        <f aca="true" t="shared" si="7" ref="F135:F150">G135*1.03</f>
        <v>56.65</v>
      </c>
      <c r="G135" s="127">
        <v>55</v>
      </c>
      <c r="H135" s="128" t="s">
        <v>96</v>
      </c>
      <c r="I135" s="6"/>
    </row>
    <row r="136" spans="1:9" ht="28.5" customHeight="1">
      <c r="A136" s="75"/>
      <c r="B136" s="75"/>
      <c r="C136" s="2" t="s">
        <v>5</v>
      </c>
      <c r="D136" s="2" t="s">
        <v>6</v>
      </c>
      <c r="E136" s="2" t="s">
        <v>7</v>
      </c>
      <c r="F136" s="8">
        <f t="shared" si="7"/>
        <v>103</v>
      </c>
      <c r="G136" s="127">
        <v>100</v>
      </c>
      <c r="H136" s="51" t="s">
        <v>44</v>
      </c>
      <c r="I136" s="6" t="s">
        <v>106</v>
      </c>
    </row>
    <row r="137" spans="1:9" ht="27" customHeight="1">
      <c r="A137" s="75"/>
      <c r="B137" s="75"/>
      <c r="C137" s="2" t="s">
        <v>8</v>
      </c>
      <c r="D137" s="2" t="s">
        <v>9</v>
      </c>
      <c r="E137" s="2" t="s">
        <v>2</v>
      </c>
      <c r="F137" s="8">
        <f t="shared" si="7"/>
        <v>77.25</v>
      </c>
      <c r="G137" s="127">
        <v>75</v>
      </c>
      <c r="H137" s="128" t="s">
        <v>49</v>
      </c>
      <c r="I137" s="42"/>
    </row>
    <row r="138" spans="1:9" ht="28.5" customHeight="1">
      <c r="A138" s="75"/>
      <c r="B138" s="75"/>
      <c r="C138" s="2" t="s">
        <v>10</v>
      </c>
      <c r="D138" s="2" t="s">
        <v>9</v>
      </c>
      <c r="E138" s="2" t="s">
        <v>2</v>
      </c>
      <c r="F138" s="8">
        <f t="shared" si="7"/>
        <v>66.95</v>
      </c>
      <c r="G138" s="127">
        <v>65</v>
      </c>
      <c r="H138" s="128" t="s">
        <v>49</v>
      </c>
      <c r="I138" s="42"/>
    </row>
    <row r="139" spans="1:9" ht="23.25" customHeight="1">
      <c r="A139" s="75"/>
      <c r="B139" s="75"/>
      <c r="C139" s="2" t="s">
        <v>11</v>
      </c>
      <c r="D139" s="2" t="s">
        <v>12</v>
      </c>
      <c r="E139" s="2" t="s">
        <v>2</v>
      </c>
      <c r="F139" s="8">
        <f t="shared" si="7"/>
        <v>84.46000000000001</v>
      </c>
      <c r="G139" s="127">
        <v>82</v>
      </c>
      <c r="H139" s="51" t="s">
        <v>47</v>
      </c>
      <c r="I139" s="42"/>
    </row>
    <row r="140" spans="1:9" ht="35.25" customHeight="1">
      <c r="A140" s="75"/>
      <c r="B140" s="75"/>
      <c r="C140" s="2" t="s">
        <v>13</v>
      </c>
      <c r="D140" s="2" t="s">
        <v>14</v>
      </c>
      <c r="E140" s="2" t="s">
        <v>2</v>
      </c>
      <c r="F140" s="8">
        <f t="shared" si="7"/>
        <v>84.46000000000001</v>
      </c>
      <c r="G140" s="127">
        <v>82</v>
      </c>
      <c r="H140" s="51" t="s">
        <v>47</v>
      </c>
      <c r="I140" s="42"/>
    </row>
    <row r="141" spans="1:9" ht="34.5" customHeight="1">
      <c r="A141" s="75"/>
      <c r="B141" s="75"/>
      <c r="C141" s="2" t="s">
        <v>15</v>
      </c>
      <c r="D141" s="2" t="s">
        <v>6</v>
      </c>
      <c r="E141" s="2" t="s">
        <v>2</v>
      </c>
      <c r="F141" s="8">
        <f t="shared" si="7"/>
        <v>84.46000000000001</v>
      </c>
      <c r="G141" s="127">
        <v>82</v>
      </c>
      <c r="H141" s="51" t="s">
        <v>47</v>
      </c>
      <c r="I141" s="42"/>
    </row>
    <row r="142" spans="1:9" ht="34.5" customHeight="1">
      <c r="A142" s="75"/>
      <c r="B142" s="75"/>
      <c r="C142" s="2" t="s">
        <v>16</v>
      </c>
      <c r="D142" s="2" t="s">
        <v>17</v>
      </c>
      <c r="E142" s="2" t="s">
        <v>2</v>
      </c>
      <c r="F142" s="8">
        <f t="shared" si="7"/>
        <v>82.4</v>
      </c>
      <c r="G142" s="127">
        <v>80</v>
      </c>
      <c r="H142" s="51" t="s">
        <v>47</v>
      </c>
      <c r="I142" s="42"/>
    </row>
    <row r="143" spans="1:9" ht="24" customHeight="1">
      <c r="A143" s="75"/>
      <c r="B143" s="75"/>
      <c r="C143" s="2" t="s">
        <v>18</v>
      </c>
      <c r="D143" s="2" t="s">
        <v>12</v>
      </c>
      <c r="E143" s="2" t="s">
        <v>7</v>
      </c>
      <c r="F143" s="8">
        <f t="shared" si="7"/>
        <v>88.58</v>
      </c>
      <c r="G143" s="127">
        <v>86</v>
      </c>
      <c r="H143" s="53" t="s">
        <v>47</v>
      </c>
      <c r="I143" s="42"/>
    </row>
    <row r="144" spans="1:9" ht="24" customHeight="1">
      <c r="A144" s="75"/>
      <c r="B144" s="75"/>
      <c r="C144" s="2" t="s">
        <v>19</v>
      </c>
      <c r="D144" s="2" t="s">
        <v>14</v>
      </c>
      <c r="E144" s="2" t="s">
        <v>7</v>
      </c>
      <c r="F144" s="8">
        <f t="shared" si="7"/>
        <v>88.58</v>
      </c>
      <c r="G144" s="127">
        <v>86</v>
      </c>
      <c r="H144" s="53" t="s">
        <v>47</v>
      </c>
      <c r="I144" s="42"/>
    </row>
    <row r="145" spans="1:9" ht="24" customHeight="1">
      <c r="A145" s="75"/>
      <c r="B145" s="75"/>
      <c r="C145" s="2" t="s">
        <v>20</v>
      </c>
      <c r="D145" s="2" t="s">
        <v>21</v>
      </c>
      <c r="E145" s="2" t="s">
        <v>7</v>
      </c>
      <c r="F145" s="8">
        <f t="shared" si="7"/>
        <v>90.64</v>
      </c>
      <c r="G145" s="127">
        <v>88</v>
      </c>
      <c r="H145" s="51" t="s">
        <v>47</v>
      </c>
      <c r="I145" s="42"/>
    </row>
    <row r="146" spans="1:9" ht="24" customHeight="1">
      <c r="A146" s="75"/>
      <c r="B146" s="75"/>
      <c r="C146" s="2" t="s">
        <v>22</v>
      </c>
      <c r="D146" s="2" t="s">
        <v>23</v>
      </c>
      <c r="E146" s="2" t="s">
        <v>7</v>
      </c>
      <c r="F146" s="8">
        <f t="shared" si="7"/>
        <v>90.64</v>
      </c>
      <c r="G146" s="127">
        <v>88</v>
      </c>
      <c r="H146" s="51" t="s">
        <v>47</v>
      </c>
      <c r="I146" s="42"/>
    </row>
    <row r="147" spans="1:9" ht="21" customHeight="1">
      <c r="A147" s="75"/>
      <c r="B147" s="75"/>
      <c r="C147" s="2" t="s">
        <v>24</v>
      </c>
      <c r="D147" s="2" t="s">
        <v>9</v>
      </c>
      <c r="E147" s="2" t="s">
        <v>2</v>
      </c>
      <c r="F147" s="8">
        <f t="shared" si="7"/>
        <v>72.10000000000001</v>
      </c>
      <c r="G147" s="127">
        <v>70</v>
      </c>
      <c r="H147" s="128" t="s">
        <v>49</v>
      </c>
      <c r="I147" s="42"/>
    </row>
    <row r="148" spans="1:9" ht="30" customHeight="1">
      <c r="A148" s="75"/>
      <c r="B148" s="75"/>
      <c r="C148" s="2" t="s">
        <v>25</v>
      </c>
      <c r="D148" s="2" t="s">
        <v>9</v>
      </c>
      <c r="E148" s="2" t="s">
        <v>2</v>
      </c>
      <c r="F148" s="8">
        <f t="shared" si="7"/>
        <v>66.95</v>
      </c>
      <c r="G148" s="127">
        <v>65</v>
      </c>
      <c r="H148" s="128" t="s">
        <v>49</v>
      </c>
      <c r="I148" s="42"/>
    </row>
    <row r="149" spans="1:9" ht="19.5" customHeight="1">
      <c r="A149" s="75"/>
      <c r="B149" s="75"/>
      <c r="C149" s="2" t="s">
        <v>26</v>
      </c>
      <c r="D149" s="2" t="s">
        <v>9</v>
      </c>
      <c r="E149" s="2" t="s">
        <v>2</v>
      </c>
      <c r="F149" s="8">
        <f t="shared" si="7"/>
        <v>66.95</v>
      </c>
      <c r="G149" s="127">
        <v>65</v>
      </c>
      <c r="H149" s="128" t="s">
        <v>49</v>
      </c>
      <c r="I149" s="42"/>
    </row>
    <row r="150" spans="1:9" ht="23.25" customHeight="1">
      <c r="A150" s="75"/>
      <c r="B150" s="75"/>
      <c r="C150" s="2" t="s">
        <v>27</v>
      </c>
      <c r="D150" s="2" t="s">
        <v>9</v>
      </c>
      <c r="E150" s="2" t="s">
        <v>2</v>
      </c>
      <c r="F150" s="8">
        <f t="shared" si="7"/>
        <v>77.25</v>
      </c>
      <c r="G150" s="127">
        <v>75</v>
      </c>
      <c r="H150" s="128" t="s">
        <v>49</v>
      </c>
      <c r="I150" s="42"/>
    </row>
    <row r="151" spans="1:9" ht="16.5" customHeight="1">
      <c r="A151" s="75">
        <v>9</v>
      </c>
      <c r="B151" s="75" t="s">
        <v>105</v>
      </c>
      <c r="C151" s="2" t="s">
        <v>0</v>
      </c>
      <c r="D151" s="2" t="s">
        <v>1</v>
      </c>
      <c r="E151" s="2" t="s">
        <v>2</v>
      </c>
      <c r="F151" s="8">
        <f aca="true" t="shared" si="8" ref="F151:F157">G151+G151*0.03</f>
        <v>144.2</v>
      </c>
      <c r="G151" s="2">
        <v>140</v>
      </c>
      <c r="H151" s="129" t="s">
        <v>98</v>
      </c>
      <c r="I151" s="6"/>
    </row>
    <row r="152" spans="1:9" ht="20.25" customHeight="1">
      <c r="A152" s="75"/>
      <c r="B152" s="75"/>
      <c r="C152" s="2" t="s">
        <v>59</v>
      </c>
      <c r="D152" s="2" t="s">
        <v>76</v>
      </c>
      <c r="E152" s="2" t="s">
        <v>97</v>
      </c>
      <c r="F152" s="8">
        <f t="shared" si="8"/>
        <v>113.3</v>
      </c>
      <c r="G152" s="2">
        <v>110</v>
      </c>
      <c r="H152" s="129" t="s">
        <v>98</v>
      </c>
      <c r="I152" s="6"/>
    </row>
    <row r="153" spans="1:9" ht="16.5" customHeight="1">
      <c r="A153" s="75"/>
      <c r="B153" s="75"/>
      <c r="C153" s="2" t="s">
        <v>80</v>
      </c>
      <c r="D153" s="2" t="s">
        <v>81</v>
      </c>
      <c r="E153" s="2" t="s">
        <v>77</v>
      </c>
      <c r="F153" s="8">
        <f t="shared" si="8"/>
        <v>25.75</v>
      </c>
      <c r="G153" s="2">
        <v>25</v>
      </c>
      <c r="H153" s="129" t="s">
        <v>98</v>
      </c>
      <c r="I153" s="6"/>
    </row>
    <row r="154" spans="1:9" ht="16.5" customHeight="1">
      <c r="A154" s="75"/>
      <c r="B154" s="75"/>
      <c r="C154" s="2" t="s">
        <v>82</v>
      </c>
      <c r="D154" s="2" t="s">
        <v>83</v>
      </c>
      <c r="E154" s="2" t="s">
        <v>84</v>
      </c>
      <c r="F154" s="8">
        <f t="shared" si="8"/>
        <v>56.65</v>
      </c>
      <c r="G154" s="2">
        <v>55</v>
      </c>
      <c r="H154" s="129" t="s">
        <v>99</v>
      </c>
      <c r="I154" s="6"/>
    </row>
    <row r="155" spans="1:9" ht="16.5" customHeight="1">
      <c r="A155" s="75"/>
      <c r="B155" s="75"/>
      <c r="C155" s="2" t="s">
        <v>75</v>
      </c>
      <c r="D155" s="2" t="s">
        <v>86</v>
      </c>
      <c r="E155" s="2" t="s">
        <v>77</v>
      </c>
      <c r="F155" s="8">
        <f t="shared" si="8"/>
        <v>61.8</v>
      </c>
      <c r="G155" s="48">
        <v>60</v>
      </c>
      <c r="H155" s="129" t="s">
        <v>100</v>
      </c>
      <c r="I155" s="6"/>
    </row>
    <row r="156" spans="1:9" ht="16.5" customHeight="1">
      <c r="A156" s="75"/>
      <c r="B156" s="75"/>
      <c r="C156" s="2" t="s">
        <v>65</v>
      </c>
      <c r="D156" s="2" t="s">
        <v>32</v>
      </c>
      <c r="E156" s="2" t="s">
        <v>77</v>
      </c>
      <c r="F156" s="8">
        <f t="shared" si="8"/>
        <v>66.95</v>
      </c>
      <c r="G156" s="2">
        <v>65</v>
      </c>
      <c r="H156" s="129" t="s">
        <v>100</v>
      </c>
      <c r="I156" s="6"/>
    </row>
    <row r="157" spans="1:9" ht="16.5" customHeight="1">
      <c r="A157" s="75"/>
      <c r="B157" s="75"/>
      <c r="C157" s="2" t="s">
        <v>66</v>
      </c>
      <c r="D157" s="2" t="s">
        <v>69</v>
      </c>
      <c r="E157" s="2" t="s">
        <v>77</v>
      </c>
      <c r="F157" s="8">
        <f t="shared" si="8"/>
        <v>87.55</v>
      </c>
      <c r="G157" s="2">
        <v>85</v>
      </c>
      <c r="H157" s="129" t="s">
        <v>100</v>
      </c>
      <c r="I157" s="6"/>
    </row>
    <row r="158" spans="1:9" ht="16.5" customHeight="1">
      <c r="A158" s="75"/>
      <c r="B158" s="75"/>
      <c r="C158" s="2" t="s">
        <v>67</v>
      </c>
      <c r="D158" s="2" t="s">
        <v>71</v>
      </c>
      <c r="E158" s="2" t="s">
        <v>77</v>
      </c>
      <c r="F158" s="8">
        <f aca="true" t="shared" si="9" ref="F158:F166">G158+G158*0.03</f>
        <v>87.55</v>
      </c>
      <c r="G158" s="2">
        <v>85</v>
      </c>
      <c r="H158" s="129" t="s">
        <v>100</v>
      </c>
      <c r="I158" s="6"/>
    </row>
    <row r="159" spans="1:9" ht="16.5" customHeight="1">
      <c r="A159" s="75"/>
      <c r="B159" s="75"/>
      <c r="C159" s="2" t="s">
        <v>87</v>
      </c>
      <c r="D159" s="2" t="s">
        <v>83</v>
      </c>
      <c r="E159" s="2" t="s">
        <v>77</v>
      </c>
      <c r="F159" s="8">
        <f t="shared" si="9"/>
        <v>87.55</v>
      </c>
      <c r="G159" s="2">
        <v>85</v>
      </c>
      <c r="H159" s="129" t="s">
        <v>100</v>
      </c>
      <c r="I159" s="6"/>
    </row>
    <row r="160" spans="1:9" ht="16.5" customHeight="1">
      <c r="A160" s="75"/>
      <c r="B160" s="75"/>
      <c r="C160" s="2" t="s">
        <v>89</v>
      </c>
      <c r="D160" s="2" t="s">
        <v>90</v>
      </c>
      <c r="E160" s="2" t="s">
        <v>77</v>
      </c>
      <c r="F160" s="8">
        <f t="shared" si="9"/>
        <v>87.55</v>
      </c>
      <c r="G160" s="2">
        <v>85</v>
      </c>
      <c r="H160" s="129" t="s">
        <v>100</v>
      </c>
      <c r="I160" s="6"/>
    </row>
    <row r="161" spans="1:9" ht="16.5" customHeight="1">
      <c r="A161" s="75"/>
      <c r="B161" s="75"/>
      <c r="C161" s="2" t="s">
        <v>68</v>
      </c>
      <c r="D161" s="2" t="s">
        <v>69</v>
      </c>
      <c r="E161" s="2" t="s">
        <v>84</v>
      </c>
      <c r="F161" s="8">
        <f t="shared" si="9"/>
        <v>87.55</v>
      </c>
      <c r="G161" s="2">
        <v>85</v>
      </c>
      <c r="H161" s="129" t="s">
        <v>100</v>
      </c>
      <c r="I161" s="6"/>
    </row>
    <row r="162" spans="1:9" ht="16.5" customHeight="1">
      <c r="A162" s="75"/>
      <c r="B162" s="75"/>
      <c r="C162" s="2" t="s">
        <v>70</v>
      </c>
      <c r="D162" s="2" t="s">
        <v>71</v>
      </c>
      <c r="E162" s="2" t="s">
        <v>84</v>
      </c>
      <c r="F162" s="8">
        <f t="shared" si="9"/>
        <v>87.55</v>
      </c>
      <c r="G162" s="2">
        <v>85</v>
      </c>
      <c r="H162" s="129" t="s">
        <v>100</v>
      </c>
      <c r="I162" s="6"/>
    </row>
    <row r="163" spans="1:9" s="12" customFormat="1" ht="22.5" customHeight="1">
      <c r="A163" s="75"/>
      <c r="B163" s="75"/>
      <c r="C163" s="48" t="s">
        <v>91</v>
      </c>
      <c r="D163" s="48" t="s">
        <v>92</v>
      </c>
      <c r="E163" s="48" t="s">
        <v>84</v>
      </c>
      <c r="F163" s="130">
        <f t="shared" si="9"/>
        <v>87.55</v>
      </c>
      <c r="G163" s="48">
        <v>85</v>
      </c>
      <c r="H163" s="131" t="s">
        <v>100</v>
      </c>
      <c r="I163" s="132"/>
    </row>
    <row r="164" spans="1:9" s="12" customFormat="1" ht="23.25" customHeight="1">
      <c r="A164" s="75"/>
      <c r="B164" s="75"/>
      <c r="C164" s="48" t="s">
        <v>93</v>
      </c>
      <c r="D164" s="48" t="s">
        <v>72</v>
      </c>
      <c r="E164" s="48" t="s">
        <v>84</v>
      </c>
      <c r="F164" s="130">
        <f t="shared" si="9"/>
        <v>87.55</v>
      </c>
      <c r="G164" s="48">
        <v>85</v>
      </c>
      <c r="H164" s="131" t="s">
        <v>100</v>
      </c>
      <c r="I164" s="132"/>
    </row>
    <row r="165" spans="1:9" ht="16.5" customHeight="1">
      <c r="A165" s="75"/>
      <c r="B165" s="75"/>
      <c r="C165" s="2" t="s">
        <v>94</v>
      </c>
      <c r="D165" s="2" t="s">
        <v>86</v>
      </c>
      <c r="E165" s="2" t="s">
        <v>77</v>
      </c>
      <c r="F165" s="8">
        <f t="shared" si="9"/>
        <v>66.95</v>
      </c>
      <c r="G165" s="2">
        <v>65</v>
      </c>
      <c r="H165" s="129" t="s">
        <v>100</v>
      </c>
      <c r="I165" s="6"/>
    </row>
    <row r="166" spans="1:9" ht="16.5" customHeight="1">
      <c r="A166" s="75"/>
      <c r="B166" s="75"/>
      <c r="C166" s="2" t="s">
        <v>95</v>
      </c>
      <c r="D166" s="2" t="s">
        <v>32</v>
      </c>
      <c r="E166" s="2" t="s">
        <v>77</v>
      </c>
      <c r="F166" s="8">
        <f t="shared" si="9"/>
        <v>61.8</v>
      </c>
      <c r="G166" s="2">
        <v>60</v>
      </c>
      <c r="H166" s="129" t="s">
        <v>100</v>
      </c>
      <c r="I166" s="6"/>
    </row>
    <row r="167" spans="1:9" ht="16.5" customHeight="1">
      <c r="A167" s="75"/>
      <c r="B167" s="75"/>
      <c r="C167" s="2" t="s">
        <v>73</v>
      </c>
      <c r="D167" s="2" t="s">
        <v>32</v>
      </c>
      <c r="E167" s="2" t="s">
        <v>77</v>
      </c>
      <c r="F167" s="8"/>
      <c r="G167" s="2"/>
      <c r="H167" s="129"/>
      <c r="I167" s="6"/>
    </row>
    <row r="168" spans="1:9" ht="16.5" customHeight="1">
      <c r="A168" s="75"/>
      <c r="B168" s="75"/>
      <c r="C168" s="2" t="s">
        <v>74</v>
      </c>
      <c r="D168" s="2" t="s">
        <v>32</v>
      </c>
      <c r="E168" s="2" t="s">
        <v>77</v>
      </c>
      <c r="F168" s="8"/>
      <c r="G168" s="2"/>
      <c r="H168" s="129"/>
      <c r="I168" s="6"/>
    </row>
    <row r="169" spans="1:9" ht="18" customHeight="1">
      <c r="A169" s="75"/>
      <c r="B169" s="75"/>
      <c r="C169" s="2" t="s">
        <v>0</v>
      </c>
      <c r="D169" s="2" t="s">
        <v>1</v>
      </c>
      <c r="E169" s="2" t="s">
        <v>2</v>
      </c>
      <c r="F169" s="8">
        <f>G169+G169*0.03</f>
        <v>144.2</v>
      </c>
      <c r="G169" s="2">
        <v>140</v>
      </c>
      <c r="H169" s="129" t="s">
        <v>101</v>
      </c>
      <c r="I169" s="6"/>
    </row>
    <row r="170" spans="1:9" ht="16.5" customHeight="1">
      <c r="A170" s="75"/>
      <c r="B170" s="75"/>
      <c r="C170" s="2" t="s">
        <v>41</v>
      </c>
      <c r="D170" s="2"/>
      <c r="E170" s="2" t="s">
        <v>2</v>
      </c>
      <c r="F170" s="8">
        <f>G170+G170*0.03</f>
        <v>113.3</v>
      </c>
      <c r="G170" s="2">
        <v>110</v>
      </c>
      <c r="H170" s="129" t="s">
        <v>101</v>
      </c>
      <c r="I170" s="6"/>
    </row>
    <row r="171" spans="1:9" ht="16.5" customHeight="1">
      <c r="A171" s="75"/>
      <c r="B171" s="75"/>
      <c r="C171" s="2" t="s">
        <v>3</v>
      </c>
      <c r="D171" s="2" t="s">
        <v>4</v>
      </c>
      <c r="E171" s="2" t="s">
        <v>2</v>
      </c>
      <c r="F171" s="8">
        <f>G171+G171*0.03</f>
        <v>25.75</v>
      </c>
      <c r="G171" s="2">
        <v>25</v>
      </c>
      <c r="H171" s="129" t="s">
        <v>101</v>
      </c>
      <c r="I171" s="6"/>
    </row>
    <row r="172" spans="1:9" ht="16.5" customHeight="1">
      <c r="A172" s="75"/>
      <c r="B172" s="75"/>
      <c r="C172" s="2" t="s">
        <v>5</v>
      </c>
      <c r="D172" s="2" t="s">
        <v>6</v>
      </c>
      <c r="E172" s="2" t="s">
        <v>7</v>
      </c>
      <c r="F172" s="8">
        <f aca="true" t="shared" si="10" ref="F172:F184">G172+G172*0.03</f>
        <v>61.8</v>
      </c>
      <c r="G172" s="2">
        <v>60</v>
      </c>
      <c r="H172" s="129" t="s">
        <v>102</v>
      </c>
      <c r="I172" s="6"/>
    </row>
    <row r="173" spans="1:9" ht="16.5" customHeight="1">
      <c r="A173" s="75"/>
      <c r="B173" s="75"/>
      <c r="C173" s="2" t="s">
        <v>8</v>
      </c>
      <c r="D173" s="2" t="s">
        <v>9</v>
      </c>
      <c r="E173" s="2" t="s">
        <v>2</v>
      </c>
      <c r="F173" s="8">
        <f t="shared" si="10"/>
        <v>61.8</v>
      </c>
      <c r="G173" s="2">
        <v>60</v>
      </c>
      <c r="H173" s="129" t="s">
        <v>101</v>
      </c>
      <c r="I173" s="6"/>
    </row>
    <row r="174" spans="1:9" ht="15" customHeight="1">
      <c r="A174" s="75"/>
      <c r="B174" s="75"/>
      <c r="C174" s="2" t="s">
        <v>10</v>
      </c>
      <c r="D174" s="2" t="s">
        <v>42</v>
      </c>
      <c r="E174" s="2" t="s">
        <v>2</v>
      </c>
      <c r="F174" s="8">
        <f t="shared" si="10"/>
        <v>66.95</v>
      </c>
      <c r="G174" s="2">
        <v>65</v>
      </c>
      <c r="H174" s="129" t="s">
        <v>101</v>
      </c>
      <c r="I174" s="6"/>
    </row>
    <row r="175" spans="1:9" ht="21" customHeight="1">
      <c r="A175" s="75"/>
      <c r="B175" s="75"/>
      <c r="C175" s="2" t="s">
        <v>11</v>
      </c>
      <c r="D175" s="2" t="s">
        <v>12</v>
      </c>
      <c r="E175" s="2" t="s">
        <v>2</v>
      </c>
      <c r="F175" s="8">
        <f t="shared" si="10"/>
        <v>92.7</v>
      </c>
      <c r="G175" s="2">
        <v>90</v>
      </c>
      <c r="H175" s="129" t="s">
        <v>101</v>
      </c>
      <c r="I175" s="6"/>
    </row>
    <row r="176" spans="1:9" ht="21" customHeight="1">
      <c r="A176" s="75"/>
      <c r="B176" s="75"/>
      <c r="C176" s="2" t="s">
        <v>13</v>
      </c>
      <c r="D176" s="2" t="s">
        <v>14</v>
      </c>
      <c r="E176" s="2" t="s">
        <v>2</v>
      </c>
      <c r="F176" s="8">
        <f t="shared" si="10"/>
        <v>92.7</v>
      </c>
      <c r="G176" s="2">
        <v>90</v>
      </c>
      <c r="H176" s="129" t="s">
        <v>101</v>
      </c>
      <c r="I176" s="6"/>
    </row>
    <row r="177" spans="1:9" ht="21" customHeight="1">
      <c r="A177" s="75"/>
      <c r="B177" s="75"/>
      <c r="C177" s="2" t="s">
        <v>15</v>
      </c>
      <c r="D177" s="2" t="s">
        <v>6</v>
      </c>
      <c r="E177" s="2" t="s">
        <v>2</v>
      </c>
      <c r="F177" s="8">
        <f t="shared" si="10"/>
        <v>92.7</v>
      </c>
      <c r="G177" s="2">
        <v>90</v>
      </c>
      <c r="H177" s="129" t="s">
        <v>101</v>
      </c>
      <c r="I177" s="6"/>
    </row>
    <row r="178" spans="1:9" ht="21" customHeight="1">
      <c r="A178" s="75"/>
      <c r="B178" s="75"/>
      <c r="C178" s="2" t="s">
        <v>16</v>
      </c>
      <c r="D178" s="2" t="s">
        <v>17</v>
      </c>
      <c r="E178" s="2" t="s">
        <v>2</v>
      </c>
      <c r="F178" s="8">
        <f t="shared" si="10"/>
        <v>72.1</v>
      </c>
      <c r="G178" s="2">
        <v>70</v>
      </c>
      <c r="H178" s="129" t="s">
        <v>101</v>
      </c>
      <c r="I178" s="6"/>
    </row>
    <row r="179" spans="1:9" ht="21.75" customHeight="1">
      <c r="A179" s="75"/>
      <c r="B179" s="75"/>
      <c r="C179" s="2" t="s">
        <v>18</v>
      </c>
      <c r="D179" s="2" t="s">
        <v>12</v>
      </c>
      <c r="E179" s="2" t="s">
        <v>7</v>
      </c>
      <c r="F179" s="8">
        <f t="shared" si="10"/>
        <v>92.7</v>
      </c>
      <c r="G179" s="2">
        <v>90</v>
      </c>
      <c r="H179" s="129" t="s">
        <v>101</v>
      </c>
      <c r="I179" s="6"/>
    </row>
    <row r="180" spans="1:9" ht="23.25" customHeight="1">
      <c r="A180" s="75"/>
      <c r="B180" s="75"/>
      <c r="C180" s="2" t="s">
        <v>19</v>
      </c>
      <c r="D180" s="2" t="s">
        <v>14</v>
      </c>
      <c r="E180" s="2" t="s">
        <v>7</v>
      </c>
      <c r="F180" s="8">
        <f t="shared" si="10"/>
        <v>92.7</v>
      </c>
      <c r="G180" s="2">
        <v>90</v>
      </c>
      <c r="H180" s="129" t="s">
        <v>101</v>
      </c>
      <c r="I180" s="6"/>
    </row>
    <row r="181" spans="1:9" ht="24" customHeight="1">
      <c r="A181" s="75"/>
      <c r="B181" s="75"/>
      <c r="C181" s="2" t="s">
        <v>20</v>
      </c>
      <c r="D181" s="2" t="s">
        <v>21</v>
      </c>
      <c r="E181" s="2" t="s">
        <v>7</v>
      </c>
      <c r="F181" s="8">
        <f t="shared" si="10"/>
        <v>92.7</v>
      </c>
      <c r="G181" s="2">
        <v>90</v>
      </c>
      <c r="H181" s="129" t="s">
        <v>101</v>
      </c>
      <c r="I181" s="6"/>
    </row>
    <row r="182" spans="1:9" ht="24" customHeight="1">
      <c r="A182" s="75"/>
      <c r="B182" s="75"/>
      <c r="C182" s="2" t="s">
        <v>22</v>
      </c>
      <c r="D182" s="2" t="s">
        <v>23</v>
      </c>
      <c r="E182" s="2" t="s">
        <v>7</v>
      </c>
      <c r="F182" s="8">
        <f t="shared" si="10"/>
        <v>92.7</v>
      </c>
      <c r="G182" s="2">
        <v>90</v>
      </c>
      <c r="H182" s="129" t="s">
        <v>101</v>
      </c>
      <c r="I182" s="6"/>
    </row>
    <row r="183" spans="1:9" ht="22.5" customHeight="1">
      <c r="A183" s="75"/>
      <c r="B183" s="75"/>
      <c r="C183" s="2" t="s">
        <v>24</v>
      </c>
      <c r="D183" s="2" t="s">
        <v>9</v>
      </c>
      <c r="E183" s="2" t="s">
        <v>2</v>
      </c>
      <c r="F183" s="8">
        <f t="shared" si="10"/>
        <v>72.1</v>
      </c>
      <c r="G183" s="2">
        <v>70</v>
      </c>
      <c r="H183" s="129" t="s">
        <v>101</v>
      </c>
      <c r="I183" s="6"/>
    </row>
    <row r="184" spans="1:9" ht="24.75" customHeight="1">
      <c r="A184" s="75"/>
      <c r="B184" s="75"/>
      <c r="C184" s="2" t="s">
        <v>25</v>
      </c>
      <c r="D184" s="2" t="s">
        <v>42</v>
      </c>
      <c r="E184" s="2" t="s">
        <v>2</v>
      </c>
      <c r="F184" s="8">
        <f t="shared" si="10"/>
        <v>77.25</v>
      </c>
      <c r="G184" s="2">
        <v>75</v>
      </c>
      <c r="H184" s="129" t="s">
        <v>101</v>
      </c>
      <c r="I184" s="6"/>
    </row>
    <row r="185" spans="1:9" s="13" customFormat="1" ht="17.25" customHeight="1">
      <c r="A185" s="75">
        <v>10</v>
      </c>
      <c r="B185" s="75" t="s">
        <v>347</v>
      </c>
      <c r="C185" s="55" t="s">
        <v>0</v>
      </c>
      <c r="D185" s="55" t="s">
        <v>1</v>
      </c>
      <c r="E185" s="2" t="s">
        <v>2</v>
      </c>
      <c r="F185" s="137">
        <f>G185+G185*0.03</f>
        <v>113.3</v>
      </c>
      <c r="G185" s="2">
        <v>110</v>
      </c>
      <c r="H185" s="2" t="s">
        <v>110</v>
      </c>
      <c r="I185" s="6" t="s">
        <v>55</v>
      </c>
    </row>
    <row r="186" spans="1:9" s="13" customFormat="1" ht="18.75" customHeight="1">
      <c r="A186" s="75"/>
      <c r="B186" s="75"/>
      <c r="C186" s="55" t="s">
        <v>41</v>
      </c>
      <c r="D186" s="55" t="s">
        <v>1</v>
      </c>
      <c r="E186" s="2" t="s">
        <v>2</v>
      </c>
      <c r="F186" s="137">
        <f>G186+G186*0.03</f>
        <v>103</v>
      </c>
      <c r="G186" s="2">
        <v>100</v>
      </c>
      <c r="H186" s="2" t="s">
        <v>103</v>
      </c>
      <c r="I186" s="52"/>
    </row>
    <row r="187" spans="1:9" s="13" customFormat="1" ht="18.75" customHeight="1">
      <c r="A187" s="75"/>
      <c r="B187" s="75"/>
      <c r="C187" s="2" t="s">
        <v>3</v>
      </c>
      <c r="D187" s="2" t="s">
        <v>4</v>
      </c>
      <c r="E187" s="2" t="s">
        <v>2</v>
      </c>
      <c r="F187" s="2"/>
      <c r="G187" s="2"/>
      <c r="H187" s="2"/>
      <c r="I187" s="2"/>
    </row>
    <row r="188" spans="1:9" s="13" customFormat="1" ht="18.75" customHeight="1">
      <c r="A188" s="75"/>
      <c r="B188" s="75"/>
      <c r="C188" s="2" t="s">
        <v>5</v>
      </c>
      <c r="D188" s="2" t="s">
        <v>6</v>
      </c>
      <c r="E188" s="2" t="s">
        <v>7</v>
      </c>
      <c r="F188" s="2"/>
      <c r="G188" s="2"/>
      <c r="H188" s="2"/>
      <c r="I188" s="2"/>
    </row>
    <row r="189" spans="1:9" s="13" customFormat="1" ht="18.75" customHeight="1">
      <c r="A189" s="75"/>
      <c r="B189" s="75"/>
      <c r="C189" s="55" t="s">
        <v>8</v>
      </c>
      <c r="D189" s="55" t="s">
        <v>9</v>
      </c>
      <c r="E189" s="2" t="s">
        <v>2</v>
      </c>
      <c r="F189" s="137"/>
      <c r="G189" s="2"/>
      <c r="H189" s="2"/>
      <c r="I189" s="2"/>
    </row>
    <row r="190" spans="1:9" s="13" customFormat="1" ht="18.75" customHeight="1">
      <c r="A190" s="75"/>
      <c r="B190" s="75"/>
      <c r="C190" s="2" t="s">
        <v>10</v>
      </c>
      <c r="D190" s="2" t="s">
        <v>42</v>
      </c>
      <c r="E190" s="2" t="s">
        <v>2</v>
      </c>
      <c r="F190" s="2"/>
      <c r="G190" s="2"/>
      <c r="H190" s="2"/>
      <c r="I190" s="2"/>
    </row>
    <row r="191" spans="1:9" s="13" customFormat="1" ht="23.25" customHeight="1">
      <c r="A191" s="75"/>
      <c r="B191" s="75"/>
      <c r="C191" s="55" t="s">
        <v>11</v>
      </c>
      <c r="D191" s="55" t="s">
        <v>12</v>
      </c>
      <c r="E191" s="2" t="s">
        <v>2</v>
      </c>
      <c r="F191" s="137">
        <f>G191+G191*0.03</f>
        <v>92.7</v>
      </c>
      <c r="G191" s="2">
        <v>90</v>
      </c>
      <c r="H191" s="2" t="s">
        <v>103</v>
      </c>
      <c r="I191" s="6"/>
    </row>
    <row r="192" spans="1:9" s="13" customFormat="1" ht="22.5" customHeight="1">
      <c r="A192" s="75"/>
      <c r="B192" s="75"/>
      <c r="C192" s="55" t="s">
        <v>13</v>
      </c>
      <c r="D192" s="55" t="s">
        <v>14</v>
      </c>
      <c r="E192" s="2" t="s">
        <v>2</v>
      </c>
      <c r="F192" s="137">
        <f>G192+G192*0.03</f>
        <v>92.7</v>
      </c>
      <c r="G192" s="2">
        <v>90</v>
      </c>
      <c r="H192" s="2" t="s">
        <v>103</v>
      </c>
      <c r="I192" s="6"/>
    </row>
    <row r="193" spans="1:9" s="13" customFormat="1" ht="18.75" customHeight="1">
      <c r="A193" s="75"/>
      <c r="B193" s="75"/>
      <c r="C193" s="55" t="s">
        <v>15</v>
      </c>
      <c r="D193" s="55" t="s">
        <v>6</v>
      </c>
      <c r="E193" s="2" t="s">
        <v>2</v>
      </c>
      <c r="F193" s="137">
        <f>G193+G193*0.03</f>
        <v>92.7</v>
      </c>
      <c r="G193" s="2">
        <v>90</v>
      </c>
      <c r="H193" s="2" t="s">
        <v>103</v>
      </c>
      <c r="I193" s="6"/>
    </row>
    <row r="194" spans="1:9" s="13" customFormat="1" ht="19.5" customHeight="1">
      <c r="A194" s="75"/>
      <c r="B194" s="75"/>
      <c r="C194" s="2" t="s">
        <v>16</v>
      </c>
      <c r="D194" s="2" t="s">
        <v>17</v>
      </c>
      <c r="E194" s="2" t="s">
        <v>2</v>
      </c>
      <c r="F194" s="137"/>
      <c r="G194" s="2"/>
      <c r="H194" s="2"/>
      <c r="I194" s="2"/>
    </row>
    <row r="195" spans="1:9" s="13" customFormat="1" ht="19.5" customHeight="1">
      <c r="A195" s="75"/>
      <c r="B195" s="75"/>
      <c r="C195" s="2" t="s">
        <v>18</v>
      </c>
      <c r="D195" s="2" t="s">
        <v>12</v>
      </c>
      <c r="E195" s="2" t="s">
        <v>7</v>
      </c>
      <c r="F195" s="2"/>
      <c r="G195" s="2"/>
      <c r="H195" s="2"/>
      <c r="I195" s="2"/>
    </row>
    <row r="196" spans="1:9" s="13" customFormat="1" ht="19.5" customHeight="1">
      <c r="A196" s="75"/>
      <c r="B196" s="75"/>
      <c r="C196" s="2" t="s">
        <v>19</v>
      </c>
      <c r="D196" s="2" t="s">
        <v>14</v>
      </c>
      <c r="E196" s="2" t="s">
        <v>7</v>
      </c>
      <c r="F196" s="2"/>
      <c r="G196" s="2"/>
      <c r="H196" s="2"/>
      <c r="I196" s="2"/>
    </row>
    <row r="197" spans="1:9" s="13" customFormat="1" ht="19.5" customHeight="1">
      <c r="A197" s="75"/>
      <c r="B197" s="75"/>
      <c r="C197" s="55" t="s">
        <v>20</v>
      </c>
      <c r="D197" s="55" t="s">
        <v>21</v>
      </c>
      <c r="E197" s="2" t="s">
        <v>2</v>
      </c>
      <c r="F197" s="137">
        <f>G197+G197*0.03</f>
        <v>92.7</v>
      </c>
      <c r="G197" s="2">
        <v>90</v>
      </c>
      <c r="H197" s="2" t="s">
        <v>103</v>
      </c>
      <c r="I197" s="6"/>
    </row>
    <row r="198" spans="1:9" s="13" customFormat="1" ht="19.5" customHeight="1">
      <c r="A198" s="75"/>
      <c r="B198" s="75"/>
      <c r="C198" s="55" t="s">
        <v>22</v>
      </c>
      <c r="D198" s="55" t="s">
        <v>23</v>
      </c>
      <c r="E198" s="2" t="s">
        <v>2</v>
      </c>
      <c r="F198" s="137">
        <f>G198+G198*0.03</f>
        <v>92.7</v>
      </c>
      <c r="G198" s="2">
        <v>90</v>
      </c>
      <c r="H198" s="2" t="s">
        <v>103</v>
      </c>
      <c r="I198" s="6"/>
    </row>
    <row r="199" spans="1:9" s="13" customFormat="1" ht="19.5" customHeight="1">
      <c r="A199" s="75"/>
      <c r="B199" s="75"/>
      <c r="C199" s="2" t="s">
        <v>24</v>
      </c>
      <c r="D199" s="2" t="s">
        <v>9</v>
      </c>
      <c r="E199" s="2" t="s">
        <v>2</v>
      </c>
      <c r="F199" s="138"/>
      <c r="G199" s="138"/>
      <c r="H199" s="2"/>
      <c r="I199" s="2"/>
    </row>
    <row r="200" spans="1:9" s="13" customFormat="1" ht="19.5" customHeight="1">
      <c r="A200" s="75"/>
      <c r="B200" s="75"/>
      <c r="C200" s="2" t="s">
        <v>25</v>
      </c>
      <c r="D200" s="2" t="s">
        <v>42</v>
      </c>
      <c r="E200" s="2" t="s">
        <v>2</v>
      </c>
      <c r="F200" s="138"/>
      <c r="G200" s="138"/>
      <c r="H200" s="2"/>
      <c r="I200" s="2"/>
    </row>
    <row r="201" spans="1:9" s="13" customFormat="1" ht="19.5" customHeight="1">
      <c r="A201" s="75"/>
      <c r="B201" s="75"/>
      <c r="C201" s="2" t="s">
        <v>26</v>
      </c>
      <c r="D201" s="2" t="s">
        <v>42</v>
      </c>
      <c r="E201" s="2" t="s">
        <v>2</v>
      </c>
      <c r="F201" s="138"/>
      <c r="G201" s="138"/>
      <c r="H201" s="2"/>
      <c r="I201" s="2"/>
    </row>
    <row r="202" spans="1:9" s="13" customFormat="1" ht="19.5" customHeight="1">
      <c r="A202" s="75"/>
      <c r="B202" s="75"/>
      <c r="C202" s="2" t="s">
        <v>27</v>
      </c>
      <c r="D202" s="2" t="s">
        <v>42</v>
      </c>
      <c r="E202" s="2" t="s">
        <v>2</v>
      </c>
      <c r="F202" s="138"/>
      <c r="G202" s="138"/>
      <c r="H202" s="2"/>
      <c r="I202" s="2"/>
    </row>
    <row r="203" spans="1:9" s="13" customFormat="1" ht="18.75" customHeight="1">
      <c r="A203" s="77">
        <v>10</v>
      </c>
      <c r="B203" s="77" t="s">
        <v>347</v>
      </c>
      <c r="C203" s="55" t="s">
        <v>41</v>
      </c>
      <c r="D203" s="55" t="s">
        <v>1</v>
      </c>
      <c r="E203" s="2" t="s">
        <v>2</v>
      </c>
      <c r="F203" s="137">
        <f aca="true" t="shared" si="11" ref="F203:F208">G203+G203*0.03</f>
        <v>108.15</v>
      </c>
      <c r="G203" s="2">
        <v>105</v>
      </c>
      <c r="H203" s="2" t="s">
        <v>346</v>
      </c>
      <c r="I203" s="52"/>
    </row>
    <row r="204" spans="1:9" s="13" customFormat="1" ht="23.25" customHeight="1">
      <c r="A204" s="80"/>
      <c r="B204" s="80"/>
      <c r="C204" s="55" t="s">
        <v>11</v>
      </c>
      <c r="D204" s="55" t="s">
        <v>12</v>
      </c>
      <c r="E204" s="2" t="s">
        <v>2</v>
      </c>
      <c r="F204" s="137">
        <f t="shared" si="11"/>
        <v>92.7</v>
      </c>
      <c r="G204" s="2">
        <v>90</v>
      </c>
      <c r="H204" s="2" t="s">
        <v>346</v>
      </c>
      <c r="I204" s="6"/>
    </row>
    <row r="205" spans="1:9" s="13" customFormat="1" ht="22.5" customHeight="1">
      <c r="A205" s="80"/>
      <c r="B205" s="80"/>
      <c r="C205" s="55" t="s">
        <v>13</v>
      </c>
      <c r="D205" s="55" t="s">
        <v>14</v>
      </c>
      <c r="E205" s="2" t="s">
        <v>2</v>
      </c>
      <c r="F205" s="137">
        <f t="shared" si="11"/>
        <v>92.7</v>
      </c>
      <c r="G205" s="2">
        <v>90</v>
      </c>
      <c r="H205" s="2" t="s">
        <v>346</v>
      </c>
      <c r="I205" s="6"/>
    </row>
    <row r="206" spans="1:9" s="13" customFormat="1" ht="18.75" customHeight="1">
      <c r="A206" s="80"/>
      <c r="B206" s="80"/>
      <c r="C206" s="55" t="s">
        <v>15</v>
      </c>
      <c r="D206" s="55" t="s">
        <v>6</v>
      </c>
      <c r="E206" s="2" t="s">
        <v>2</v>
      </c>
      <c r="F206" s="137">
        <f t="shared" si="11"/>
        <v>92.7</v>
      </c>
      <c r="G206" s="2">
        <v>90</v>
      </c>
      <c r="H206" s="2" t="s">
        <v>346</v>
      </c>
      <c r="I206" s="6"/>
    </row>
    <row r="207" spans="1:9" s="13" customFormat="1" ht="19.5" customHeight="1">
      <c r="A207" s="80"/>
      <c r="B207" s="80"/>
      <c r="C207" s="55" t="s">
        <v>20</v>
      </c>
      <c r="D207" s="55" t="s">
        <v>21</v>
      </c>
      <c r="E207" s="2" t="s">
        <v>2</v>
      </c>
      <c r="F207" s="137">
        <f t="shared" si="11"/>
        <v>92.7</v>
      </c>
      <c r="G207" s="2">
        <v>90</v>
      </c>
      <c r="H207" s="2" t="s">
        <v>346</v>
      </c>
      <c r="I207" s="6"/>
    </row>
    <row r="208" spans="1:9" s="13" customFormat="1" ht="19.5" customHeight="1">
      <c r="A208" s="81"/>
      <c r="B208" s="81"/>
      <c r="C208" s="55" t="s">
        <v>22</v>
      </c>
      <c r="D208" s="55" t="s">
        <v>23</v>
      </c>
      <c r="E208" s="55" t="s">
        <v>2</v>
      </c>
      <c r="F208" s="139">
        <f t="shared" si="11"/>
        <v>92.7</v>
      </c>
      <c r="G208" s="55">
        <v>90</v>
      </c>
      <c r="H208" s="55" t="s">
        <v>346</v>
      </c>
      <c r="I208" s="56"/>
    </row>
    <row r="209" spans="1:9" s="13" customFormat="1" ht="19.5" customHeight="1">
      <c r="A209" s="77">
        <v>11</v>
      </c>
      <c r="B209" s="77" t="s">
        <v>348</v>
      </c>
      <c r="C209" s="157" t="s">
        <v>41</v>
      </c>
      <c r="D209" s="158" t="s">
        <v>1</v>
      </c>
      <c r="E209" s="17" t="s">
        <v>2</v>
      </c>
      <c r="F209" s="159">
        <f>G209*1.03</f>
        <v>87.55</v>
      </c>
      <c r="G209" s="16">
        <v>85</v>
      </c>
      <c r="H209" s="160" t="s">
        <v>465</v>
      </c>
      <c r="I209" s="59"/>
    </row>
    <row r="210" spans="1:9" ht="21.75" customHeight="1">
      <c r="A210" s="80"/>
      <c r="B210" s="80"/>
      <c r="C210" s="157" t="s">
        <v>41</v>
      </c>
      <c r="D210" s="158" t="s">
        <v>1</v>
      </c>
      <c r="E210" s="151" t="s">
        <v>2</v>
      </c>
      <c r="F210" s="159">
        <f>G210*1.03</f>
        <v>108.15</v>
      </c>
      <c r="G210" s="151">
        <v>105</v>
      </c>
      <c r="H210" s="151" t="s">
        <v>337</v>
      </c>
      <c r="I210" s="42"/>
    </row>
    <row r="211" spans="1:9" ht="21.75" customHeight="1">
      <c r="A211" s="80"/>
      <c r="B211" s="80"/>
      <c r="C211" s="157" t="s">
        <v>41</v>
      </c>
      <c r="D211" s="158" t="s">
        <v>1</v>
      </c>
      <c r="E211" s="151" t="s">
        <v>2</v>
      </c>
      <c r="F211" s="159">
        <f>G211*1.03</f>
        <v>100.94</v>
      </c>
      <c r="G211" s="151">
        <v>98</v>
      </c>
      <c r="H211" s="151" t="s">
        <v>338</v>
      </c>
      <c r="I211" s="42"/>
    </row>
    <row r="212" spans="1:9" ht="21.75" customHeight="1">
      <c r="A212" s="80"/>
      <c r="B212" s="80"/>
      <c r="C212" s="157" t="s">
        <v>336</v>
      </c>
      <c r="D212" s="158" t="s">
        <v>1</v>
      </c>
      <c r="E212" s="151" t="s">
        <v>2</v>
      </c>
      <c r="F212" s="159">
        <f>G212*1.03</f>
        <v>139.05</v>
      </c>
      <c r="G212" s="151">
        <v>135</v>
      </c>
      <c r="H212" s="151" t="s">
        <v>339</v>
      </c>
      <c r="I212" s="42"/>
    </row>
    <row r="213" spans="1:9" ht="21.75" customHeight="1">
      <c r="A213" s="80"/>
      <c r="B213" s="80"/>
      <c r="C213" s="17" t="s">
        <v>10</v>
      </c>
      <c r="D213" s="17" t="s">
        <v>9</v>
      </c>
      <c r="E213" s="17" t="s">
        <v>2</v>
      </c>
      <c r="F213" s="159">
        <f aca="true" t="shared" si="12" ref="F213:F218">G213*1.03</f>
        <v>56.65</v>
      </c>
      <c r="G213" s="160">
        <v>55</v>
      </c>
      <c r="H213" s="160" t="s">
        <v>465</v>
      </c>
      <c r="I213" s="42"/>
    </row>
    <row r="214" spans="1:9" ht="21.75" customHeight="1">
      <c r="A214" s="80"/>
      <c r="B214" s="80"/>
      <c r="C214" s="17" t="s">
        <v>10</v>
      </c>
      <c r="D214" s="17" t="s">
        <v>9</v>
      </c>
      <c r="E214" s="17" t="s">
        <v>2</v>
      </c>
      <c r="F214" s="159">
        <f t="shared" si="12"/>
        <v>63.86</v>
      </c>
      <c r="G214" s="160">
        <v>62</v>
      </c>
      <c r="H214" s="151" t="s">
        <v>337</v>
      </c>
      <c r="I214" s="42"/>
    </row>
    <row r="215" spans="1:9" ht="21.75" customHeight="1">
      <c r="A215" s="80"/>
      <c r="B215" s="80"/>
      <c r="C215" s="17" t="s">
        <v>11</v>
      </c>
      <c r="D215" s="17" t="s">
        <v>12</v>
      </c>
      <c r="E215" s="17" t="s">
        <v>2</v>
      </c>
      <c r="F215" s="159">
        <f t="shared" si="12"/>
        <v>77.25</v>
      </c>
      <c r="G215" s="161">
        <v>75</v>
      </c>
      <c r="H215" s="160" t="s">
        <v>465</v>
      </c>
      <c r="I215" s="42"/>
    </row>
    <row r="216" spans="1:9" ht="21.75" customHeight="1">
      <c r="A216" s="80"/>
      <c r="B216" s="80"/>
      <c r="C216" s="151" t="s">
        <v>11</v>
      </c>
      <c r="D216" s="151" t="s">
        <v>12</v>
      </c>
      <c r="E216" s="151" t="s">
        <v>2</v>
      </c>
      <c r="F216" s="159">
        <f t="shared" si="12"/>
        <v>87.55</v>
      </c>
      <c r="G216" s="151">
        <v>85</v>
      </c>
      <c r="H216" s="151" t="s">
        <v>337</v>
      </c>
      <c r="I216" s="42"/>
    </row>
    <row r="217" spans="1:9" ht="21.75" customHeight="1">
      <c r="A217" s="80"/>
      <c r="B217" s="80"/>
      <c r="C217" s="151" t="s">
        <v>11</v>
      </c>
      <c r="D217" s="151" t="s">
        <v>12</v>
      </c>
      <c r="E217" s="151" t="s">
        <v>2</v>
      </c>
      <c r="F217" s="159">
        <f t="shared" si="12"/>
        <v>82.4</v>
      </c>
      <c r="G217" s="152">
        <v>80</v>
      </c>
      <c r="H217" s="151" t="s">
        <v>338</v>
      </c>
      <c r="I217" s="42"/>
    </row>
    <row r="218" spans="1:9" ht="21.75" customHeight="1">
      <c r="A218" s="81"/>
      <c r="B218" s="81"/>
      <c r="C218" s="17" t="s">
        <v>16</v>
      </c>
      <c r="D218" s="17" t="s">
        <v>30</v>
      </c>
      <c r="E218" s="17" t="s">
        <v>2</v>
      </c>
      <c r="F218" s="159">
        <f t="shared" si="12"/>
        <v>77.25</v>
      </c>
      <c r="G218" s="161">
        <v>75</v>
      </c>
      <c r="H218" s="160" t="s">
        <v>465</v>
      </c>
      <c r="I218" s="42"/>
    </row>
    <row r="219" spans="1:9" s="15" customFormat="1" ht="52.5" customHeight="1">
      <c r="A219" s="156" t="s">
        <v>349</v>
      </c>
      <c r="B219" s="156"/>
      <c r="C219" s="156"/>
      <c r="D219" s="156"/>
      <c r="E219" s="156"/>
      <c r="F219" s="156"/>
      <c r="G219" s="156"/>
      <c r="H219" s="156"/>
      <c r="I219" s="156"/>
    </row>
  </sheetData>
  <sheetProtection/>
  <mergeCells count="30">
    <mergeCell ref="B203:B208"/>
    <mergeCell ref="A203:A208"/>
    <mergeCell ref="A74:A97"/>
    <mergeCell ref="A98:A115"/>
    <mergeCell ref="B116:B132"/>
    <mergeCell ref="F3:G3"/>
    <mergeCell ref="C3:D3"/>
    <mergeCell ref="A3:B3"/>
    <mergeCell ref="B98:B115"/>
    <mergeCell ref="B74:B97"/>
    <mergeCell ref="A2:I2"/>
    <mergeCell ref="B38:B55"/>
    <mergeCell ref="B56:B73"/>
    <mergeCell ref="A38:A55"/>
    <mergeCell ref="A56:A73"/>
    <mergeCell ref="A5:A19"/>
    <mergeCell ref="B5:B19"/>
    <mergeCell ref="B20:B37"/>
    <mergeCell ref="A20:A37"/>
    <mergeCell ref="H3:I3"/>
    <mergeCell ref="B209:B218"/>
    <mergeCell ref="A209:A218"/>
    <mergeCell ref="A219:I219"/>
    <mergeCell ref="A116:A132"/>
    <mergeCell ref="A151:A184"/>
    <mergeCell ref="B185:B202"/>
    <mergeCell ref="A185:A202"/>
    <mergeCell ref="B151:B184"/>
    <mergeCell ref="B133:B150"/>
    <mergeCell ref="A133:A150"/>
  </mergeCells>
  <conditionalFormatting sqref="D220:H65536 H167:H208 H217 H213:H214 D213:F214 F194:H194 D151:H151 D153:E202 D203:G208 D215:G218 G209:G214 D135:E151 F135:F202 H112:H116 D100:E116 G116:G123 H101:H106 D130:F133 D118:E127 F100:F127 H118:H127 H130:H155 G133:G202 G98:G105 G58:H58 E57:H57 D98:F98 H60:H73 G63:G73 D58:F73 D5:D6 G40:G49 H52:H55 H40 F22:F47 D22:E56 F50:G56 G14:G37 H1:H7 G1:G11 H14 D7:E20 D1:F4 H98">
    <cfRule type="cellIs" priority="57" dxfId="5" operator="equal" stopIfTrue="1">
      <formula>0</formula>
    </cfRule>
  </conditionalFormatting>
  <conditionalFormatting sqref="A220:IV65536 G216:G218 H218 C216:D218 E216:F217 C215:G215 H185:H194 H155:H168 C151:G151 F137:F168 C209:E214 H137:H150 H215:H216 D187:D202 F170:F202 H194:I202 E203:IV203 F209:H213 C204:G208 I204:IV218 B98:B116 A98:A132 H116:H133 B74:B75 A58:A75 A57:I57 J1:IV202 A92:B92 I4:I39 H98:H111 F98:F135 H58:H61 I58 I64:I65 C21:F37 B58:G73 G98:G202 I52:I55 A38:C56 D38:F38 G50:G56 D40:F56 C5:C20 G21:G47 D7:D20 I70:I193 A1:D4 E1:H20 I1:I2 H21:H56 E98:E202 D98:D185 C98:C203 H64:H73">
    <cfRule type="cellIs" priority="58" dxfId="0" operator="equal" stopIfTrue="1">
      <formula>0</formula>
    </cfRule>
  </conditionalFormatting>
  <conditionalFormatting sqref="G220:G65536 G215:G218 F139 G116:G123 G133:G213 G63:G73 G14:G37 G40:G47 G50:G58 G1:G11 H6 G98:G105">
    <cfRule type="cellIs" priority="54" dxfId="8" operator="equal" stopIfTrue="1">
      <formula>0</formula>
    </cfRule>
    <cfRule type="cellIs" priority="55" dxfId="9" operator="equal" stopIfTrue="1">
      <formula>0</formula>
    </cfRule>
    <cfRule type="cellIs" priority="56" dxfId="8" operator="equal" stopIfTrue="1">
      <formula>0</formula>
    </cfRule>
  </conditionalFormatting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3"/>
  <sheetViews>
    <sheetView tabSelected="1" workbookViewId="0" topLeftCell="A1">
      <selection activeCell="K6" sqref="K6"/>
    </sheetView>
  </sheetViews>
  <sheetFormatPr defaultColWidth="9.140625" defaultRowHeight="18" customHeight="1"/>
  <cols>
    <col min="1" max="1" width="5.140625" style="9" customWidth="1"/>
    <col min="2" max="2" width="6.7109375" style="9" customWidth="1"/>
    <col min="3" max="3" width="21.28125" style="9" customWidth="1"/>
    <col min="4" max="4" width="46.421875" style="9" customWidth="1"/>
    <col min="5" max="5" width="5.28125" style="9" customWidth="1"/>
    <col min="6" max="6" width="9.7109375" style="10" customWidth="1"/>
    <col min="7" max="7" width="9.421875" style="10" customWidth="1"/>
    <col min="8" max="8" width="10.421875" style="10" customWidth="1"/>
    <col min="9" max="9" width="15.57421875" style="11" customWidth="1"/>
    <col min="10" max="16384" width="9.140625" style="9" customWidth="1"/>
  </cols>
  <sheetData>
    <row r="1" spans="1:9" s="3" customFormat="1" ht="18" customHeight="1">
      <c r="A1" s="1" t="s">
        <v>400</v>
      </c>
      <c r="F1" s="4"/>
      <c r="G1" s="4"/>
      <c r="H1" s="4"/>
      <c r="I1" s="5"/>
    </row>
    <row r="2" spans="1:10" s="3" customFormat="1" ht="18" customHeight="1">
      <c r="A2" s="73" t="s">
        <v>404</v>
      </c>
      <c r="B2" s="73"/>
      <c r="C2" s="73"/>
      <c r="D2" s="73"/>
      <c r="E2" s="73"/>
      <c r="F2" s="73"/>
      <c r="G2" s="73"/>
      <c r="H2" s="73"/>
      <c r="I2" s="73"/>
      <c r="J2" s="22"/>
    </row>
    <row r="3" spans="1:9" s="3" customFormat="1" ht="18" customHeight="1">
      <c r="A3" s="3" t="s">
        <v>389</v>
      </c>
      <c r="C3" s="3" t="s">
        <v>390</v>
      </c>
      <c r="F3" s="4"/>
      <c r="G3" s="96" t="s">
        <v>405</v>
      </c>
      <c r="H3" s="96"/>
      <c r="I3" s="96"/>
    </row>
    <row r="4" spans="1:9" s="15" customFormat="1" ht="34.5" customHeight="1">
      <c r="A4" s="2" t="s">
        <v>33</v>
      </c>
      <c r="B4" s="6" t="s">
        <v>34</v>
      </c>
      <c r="C4" s="2" t="s">
        <v>35</v>
      </c>
      <c r="D4" s="2" t="s">
        <v>342</v>
      </c>
      <c r="E4" s="2" t="s">
        <v>37</v>
      </c>
      <c r="F4" s="7" t="s">
        <v>343</v>
      </c>
      <c r="G4" s="7" t="s">
        <v>344</v>
      </c>
      <c r="H4" s="7" t="s">
        <v>345</v>
      </c>
      <c r="I4" s="6" t="s">
        <v>40</v>
      </c>
    </row>
    <row r="5" spans="1:9" s="15" customFormat="1" ht="24" customHeight="1">
      <c r="A5" s="75">
        <v>1</v>
      </c>
      <c r="B5" s="76" t="s">
        <v>355</v>
      </c>
      <c r="C5" s="133" t="s">
        <v>271</v>
      </c>
      <c r="D5" s="162" t="s">
        <v>356</v>
      </c>
      <c r="E5" s="162" t="s">
        <v>43</v>
      </c>
      <c r="F5" s="162">
        <f>G5+G5*0.03</f>
        <v>247.2</v>
      </c>
      <c r="G5" s="162">
        <v>240</v>
      </c>
      <c r="H5" s="163" t="s">
        <v>272</v>
      </c>
      <c r="I5" s="65"/>
    </row>
    <row r="6" spans="1:9" s="15" customFormat="1" ht="24" customHeight="1">
      <c r="A6" s="75"/>
      <c r="B6" s="76"/>
      <c r="C6" s="133" t="s">
        <v>271</v>
      </c>
      <c r="D6" s="162" t="s">
        <v>273</v>
      </c>
      <c r="E6" s="162" t="s">
        <v>43</v>
      </c>
      <c r="F6" s="162">
        <f aca="true" t="shared" si="0" ref="F6:F12">G6+G6*0.03</f>
        <v>267.8</v>
      </c>
      <c r="G6" s="162">
        <v>260</v>
      </c>
      <c r="H6" s="164"/>
      <c r="I6" s="64"/>
    </row>
    <row r="7" spans="1:9" s="15" customFormat="1" ht="24" customHeight="1">
      <c r="A7" s="75"/>
      <c r="B7" s="76"/>
      <c r="C7" s="133" t="s">
        <v>271</v>
      </c>
      <c r="D7" s="162" t="s">
        <v>274</v>
      </c>
      <c r="E7" s="162" t="s">
        <v>43</v>
      </c>
      <c r="F7" s="162">
        <f t="shared" si="0"/>
        <v>288.4</v>
      </c>
      <c r="G7" s="162">
        <v>280</v>
      </c>
      <c r="H7" s="164"/>
      <c r="I7" s="64"/>
    </row>
    <row r="8" spans="1:9" s="15" customFormat="1" ht="24" customHeight="1">
      <c r="A8" s="75"/>
      <c r="B8" s="76"/>
      <c r="C8" s="133" t="s">
        <v>271</v>
      </c>
      <c r="D8" s="162" t="s">
        <v>275</v>
      </c>
      <c r="E8" s="162" t="s">
        <v>43</v>
      </c>
      <c r="F8" s="162">
        <f t="shared" si="0"/>
        <v>309</v>
      </c>
      <c r="G8" s="162">
        <v>300</v>
      </c>
      <c r="H8" s="164"/>
      <c r="I8" s="64"/>
    </row>
    <row r="9" spans="1:9" s="15" customFormat="1" ht="24" customHeight="1">
      <c r="A9" s="75"/>
      <c r="B9" s="76"/>
      <c r="C9" s="133" t="s">
        <v>271</v>
      </c>
      <c r="D9" s="162" t="s">
        <v>276</v>
      </c>
      <c r="E9" s="162" t="s">
        <v>43</v>
      </c>
      <c r="F9" s="162">
        <f t="shared" si="0"/>
        <v>329.6</v>
      </c>
      <c r="G9" s="162">
        <v>320</v>
      </c>
      <c r="H9" s="164"/>
      <c r="I9" s="64"/>
    </row>
    <row r="10" spans="1:9" s="15" customFormat="1" ht="24" customHeight="1">
      <c r="A10" s="75"/>
      <c r="B10" s="76"/>
      <c r="C10" s="133" t="s">
        <v>271</v>
      </c>
      <c r="D10" s="162" t="s">
        <v>277</v>
      </c>
      <c r="E10" s="162" t="s">
        <v>43</v>
      </c>
      <c r="F10" s="162">
        <f t="shared" si="0"/>
        <v>350.2</v>
      </c>
      <c r="G10" s="162">
        <v>340</v>
      </c>
      <c r="H10" s="164"/>
      <c r="I10" s="64"/>
    </row>
    <row r="11" spans="1:9" s="15" customFormat="1" ht="24" customHeight="1">
      <c r="A11" s="75"/>
      <c r="B11" s="76"/>
      <c r="C11" s="133" t="s">
        <v>271</v>
      </c>
      <c r="D11" s="162" t="s">
        <v>278</v>
      </c>
      <c r="E11" s="162" t="s">
        <v>43</v>
      </c>
      <c r="F11" s="162">
        <f t="shared" si="0"/>
        <v>247.2</v>
      </c>
      <c r="G11" s="162">
        <v>240</v>
      </c>
      <c r="H11" s="164"/>
      <c r="I11" s="64"/>
    </row>
    <row r="12" spans="1:9" s="15" customFormat="1" ht="24" customHeight="1">
      <c r="A12" s="75"/>
      <c r="B12" s="76"/>
      <c r="C12" s="133" t="s">
        <v>271</v>
      </c>
      <c r="D12" s="162" t="s">
        <v>279</v>
      </c>
      <c r="E12" s="162" t="s">
        <v>43</v>
      </c>
      <c r="F12" s="162">
        <f t="shared" si="0"/>
        <v>267.8</v>
      </c>
      <c r="G12" s="162">
        <v>260</v>
      </c>
      <c r="H12" s="165"/>
      <c r="I12" s="61"/>
    </row>
    <row r="13" spans="1:9" s="15" customFormat="1" ht="19.5" customHeight="1">
      <c r="A13" s="75"/>
      <c r="B13" s="76"/>
      <c r="C13" s="135" t="s">
        <v>119</v>
      </c>
      <c r="D13" s="133" t="s">
        <v>111</v>
      </c>
      <c r="E13" s="162" t="s">
        <v>43</v>
      </c>
      <c r="F13" s="162">
        <f>G13+G13*0.13</f>
        <v>1446.4</v>
      </c>
      <c r="G13" s="23">
        <v>1280</v>
      </c>
      <c r="H13" s="62" t="s">
        <v>280</v>
      </c>
      <c r="I13" s="100"/>
    </row>
    <row r="14" spans="1:9" s="15" customFormat="1" ht="19.5" customHeight="1">
      <c r="A14" s="75"/>
      <c r="B14" s="76"/>
      <c r="C14" s="135" t="s">
        <v>112</v>
      </c>
      <c r="D14" s="133" t="s">
        <v>111</v>
      </c>
      <c r="E14" s="162" t="s">
        <v>43</v>
      </c>
      <c r="F14" s="162">
        <f aca="true" t="shared" si="1" ref="F14:F23">G14+G14*0.13</f>
        <v>1323.23</v>
      </c>
      <c r="G14" s="23">
        <v>1171</v>
      </c>
      <c r="H14" s="57"/>
      <c r="I14" s="100"/>
    </row>
    <row r="15" spans="1:9" s="15" customFormat="1" ht="19.5" customHeight="1">
      <c r="A15" s="75"/>
      <c r="B15" s="76"/>
      <c r="C15" s="135" t="s">
        <v>119</v>
      </c>
      <c r="D15" s="133" t="s">
        <v>113</v>
      </c>
      <c r="E15" s="162" t="s">
        <v>43</v>
      </c>
      <c r="F15" s="162">
        <f t="shared" si="1"/>
        <v>1367.3</v>
      </c>
      <c r="G15" s="23">
        <v>1210</v>
      </c>
      <c r="H15" s="57"/>
      <c r="I15" s="100"/>
    </row>
    <row r="16" spans="1:9" s="15" customFormat="1" ht="19.5" customHeight="1">
      <c r="A16" s="75"/>
      <c r="B16" s="76"/>
      <c r="C16" s="135" t="s">
        <v>112</v>
      </c>
      <c r="D16" s="133" t="s">
        <v>113</v>
      </c>
      <c r="E16" s="162" t="s">
        <v>43</v>
      </c>
      <c r="F16" s="162">
        <f t="shared" si="1"/>
        <v>1215.88</v>
      </c>
      <c r="G16" s="23">
        <v>1076</v>
      </c>
      <c r="H16" s="57"/>
      <c r="I16" s="100"/>
    </row>
    <row r="17" spans="1:9" s="15" customFormat="1" ht="19.5" customHeight="1">
      <c r="A17" s="75"/>
      <c r="B17" s="76"/>
      <c r="C17" s="135" t="s">
        <v>114</v>
      </c>
      <c r="D17" s="133" t="s">
        <v>115</v>
      </c>
      <c r="E17" s="162" t="s">
        <v>43</v>
      </c>
      <c r="F17" s="162">
        <f t="shared" si="1"/>
        <v>1238.48</v>
      </c>
      <c r="G17" s="23">
        <v>1096</v>
      </c>
      <c r="H17" s="57"/>
      <c r="I17" s="100"/>
    </row>
    <row r="18" spans="1:9" s="15" customFormat="1" ht="19.5" customHeight="1">
      <c r="A18" s="75"/>
      <c r="B18" s="76"/>
      <c r="C18" s="135" t="s">
        <v>116</v>
      </c>
      <c r="D18" s="133" t="s">
        <v>115</v>
      </c>
      <c r="E18" s="162" t="s">
        <v>43</v>
      </c>
      <c r="F18" s="162">
        <f t="shared" si="1"/>
        <v>1139.04</v>
      </c>
      <c r="G18" s="23">
        <v>1008</v>
      </c>
      <c r="H18" s="57"/>
      <c r="I18" s="100"/>
    </row>
    <row r="19" spans="1:9" s="15" customFormat="1" ht="19.5" customHeight="1">
      <c r="A19" s="75"/>
      <c r="B19" s="76"/>
      <c r="C19" s="135" t="s">
        <v>114</v>
      </c>
      <c r="D19" s="133" t="s">
        <v>117</v>
      </c>
      <c r="E19" s="162" t="s">
        <v>43</v>
      </c>
      <c r="F19" s="162">
        <f t="shared" si="1"/>
        <v>1227.18</v>
      </c>
      <c r="G19" s="23">
        <v>1086</v>
      </c>
      <c r="H19" s="57"/>
      <c r="I19" s="100"/>
    </row>
    <row r="20" spans="1:9" s="15" customFormat="1" ht="19.5" customHeight="1">
      <c r="A20" s="75"/>
      <c r="B20" s="76"/>
      <c r="C20" s="135" t="s">
        <v>116</v>
      </c>
      <c r="D20" s="133" t="s">
        <v>117</v>
      </c>
      <c r="E20" s="162" t="s">
        <v>43</v>
      </c>
      <c r="F20" s="162">
        <f t="shared" si="1"/>
        <v>960.5</v>
      </c>
      <c r="G20" s="23">
        <v>850</v>
      </c>
      <c r="H20" s="57"/>
      <c r="I20" s="100"/>
    </row>
    <row r="21" spans="1:9" s="15" customFormat="1" ht="19.5" customHeight="1">
      <c r="A21" s="75"/>
      <c r="B21" s="76"/>
      <c r="C21" s="133" t="s">
        <v>118</v>
      </c>
      <c r="D21" s="133" t="s">
        <v>118</v>
      </c>
      <c r="E21" s="162" t="s">
        <v>43</v>
      </c>
      <c r="F21" s="162">
        <f t="shared" si="1"/>
        <v>1670.14</v>
      </c>
      <c r="G21" s="23">
        <v>1478</v>
      </c>
      <c r="H21" s="57"/>
      <c r="I21" s="100"/>
    </row>
    <row r="22" spans="1:9" s="15" customFormat="1" ht="19.5" customHeight="1">
      <c r="A22" s="75"/>
      <c r="B22" s="76"/>
      <c r="C22" s="133" t="s">
        <v>118</v>
      </c>
      <c r="D22" s="133" t="s">
        <v>118</v>
      </c>
      <c r="E22" s="162" t="s">
        <v>43</v>
      </c>
      <c r="F22" s="162">
        <f t="shared" si="1"/>
        <v>1527.76</v>
      </c>
      <c r="G22" s="23">
        <v>1352</v>
      </c>
      <c r="H22" s="57"/>
      <c r="I22" s="100"/>
    </row>
    <row r="23" spans="1:9" s="15" customFormat="1" ht="19.5" customHeight="1">
      <c r="A23" s="75"/>
      <c r="B23" s="76"/>
      <c r="C23" s="133" t="s">
        <v>118</v>
      </c>
      <c r="D23" s="133" t="s">
        <v>118</v>
      </c>
      <c r="E23" s="162" t="s">
        <v>43</v>
      </c>
      <c r="F23" s="162">
        <f t="shared" si="1"/>
        <v>1436.23</v>
      </c>
      <c r="G23" s="23">
        <v>1271</v>
      </c>
      <c r="H23" s="58"/>
      <c r="I23" s="100"/>
    </row>
    <row r="24" spans="1:9" ht="16.5" customHeight="1">
      <c r="A24" s="75">
        <v>2</v>
      </c>
      <c r="B24" s="98" t="s">
        <v>281</v>
      </c>
      <c r="C24" s="24" t="s">
        <v>148</v>
      </c>
      <c r="D24" s="31" t="s">
        <v>149</v>
      </c>
      <c r="E24" s="25" t="s">
        <v>309</v>
      </c>
      <c r="F24" s="16">
        <v>286</v>
      </c>
      <c r="G24" s="23">
        <f>F24*0.97</f>
        <v>277.42</v>
      </c>
      <c r="H24" s="99" t="s">
        <v>290</v>
      </c>
      <c r="I24" s="93"/>
    </row>
    <row r="25" spans="1:9" ht="16.5" customHeight="1">
      <c r="A25" s="75"/>
      <c r="B25" s="98"/>
      <c r="C25" s="24" t="s">
        <v>148</v>
      </c>
      <c r="D25" s="31" t="s">
        <v>150</v>
      </c>
      <c r="E25" s="25" t="s">
        <v>309</v>
      </c>
      <c r="F25" s="16">
        <v>306</v>
      </c>
      <c r="G25" s="23">
        <f aca="true" t="shared" si="2" ref="G25:G43">F25*0.97</f>
        <v>296.82</v>
      </c>
      <c r="H25" s="99"/>
      <c r="I25" s="94"/>
    </row>
    <row r="26" spans="1:9" ht="16.5" customHeight="1">
      <c r="A26" s="75"/>
      <c r="B26" s="98"/>
      <c r="C26" s="24" t="s">
        <v>148</v>
      </c>
      <c r="D26" s="31" t="s">
        <v>151</v>
      </c>
      <c r="E26" s="25" t="s">
        <v>309</v>
      </c>
      <c r="F26" s="16">
        <v>326</v>
      </c>
      <c r="G26" s="23">
        <f t="shared" si="2"/>
        <v>316.21999999999997</v>
      </c>
      <c r="H26" s="99"/>
      <c r="I26" s="94"/>
    </row>
    <row r="27" spans="1:9" ht="16.5" customHeight="1">
      <c r="A27" s="75"/>
      <c r="B27" s="98"/>
      <c r="C27" s="24" t="s">
        <v>148</v>
      </c>
      <c r="D27" s="31" t="s">
        <v>152</v>
      </c>
      <c r="E27" s="25" t="s">
        <v>309</v>
      </c>
      <c r="F27" s="16">
        <v>346</v>
      </c>
      <c r="G27" s="23">
        <f t="shared" si="2"/>
        <v>335.62</v>
      </c>
      <c r="H27" s="99"/>
      <c r="I27" s="94"/>
    </row>
    <row r="28" spans="1:9" ht="16.5" customHeight="1">
      <c r="A28" s="75"/>
      <c r="B28" s="98"/>
      <c r="C28" s="24" t="s">
        <v>148</v>
      </c>
      <c r="D28" s="31" t="s">
        <v>153</v>
      </c>
      <c r="E28" s="25" t="s">
        <v>309</v>
      </c>
      <c r="F28" s="26">
        <v>366</v>
      </c>
      <c r="G28" s="23">
        <f t="shared" si="2"/>
        <v>355.02</v>
      </c>
      <c r="H28" s="99"/>
      <c r="I28" s="94"/>
    </row>
    <row r="29" spans="1:9" ht="16.5" customHeight="1">
      <c r="A29" s="75"/>
      <c r="B29" s="98"/>
      <c r="C29" s="24" t="s">
        <v>148</v>
      </c>
      <c r="D29" s="31" t="s">
        <v>154</v>
      </c>
      <c r="E29" s="25" t="s">
        <v>309</v>
      </c>
      <c r="F29" s="26">
        <v>386</v>
      </c>
      <c r="G29" s="23">
        <f t="shared" si="2"/>
        <v>374.42</v>
      </c>
      <c r="H29" s="99"/>
      <c r="I29" s="94"/>
    </row>
    <row r="30" spans="1:9" ht="16.5" customHeight="1">
      <c r="A30" s="75"/>
      <c r="B30" s="98"/>
      <c r="C30" s="24" t="s">
        <v>148</v>
      </c>
      <c r="D30" s="31" t="s">
        <v>155</v>
      </c>
      <c r="E30" s="25" t="s">
        <v>309</v>
      </c>
      <c r="F30" s="26">
        <v>406</v>
      </c>
      <c r="G30" s="23">
        <f t="shared" si="2"/>
        <v>393.82</v>
      </c>
      <c r="H30" s="99"/>
      <c r="I30" s="94"/>
    </row>
    <row r="31" spans="1:9" ht="16.5" customHeight="1">
      <c r="A31" s="75"/>
      <c r="B31" s="98"/>
      <c r="C31" s="24" t="s">
        <v>148</v>
      </c>
      <c r="D31" s="31" t="s">
        <v>156</v>
      </c>
      <c r="E31" s="25" t="s">
        <v>309</v>
      </c>
      <c r="F31" s="26">
        <v>426</v>
      </c>
      <c r="G31" s="23">
        <f t="shared" si="2"/>
        <v>413.21999999999997</v>
      </c>
      <c r="H31" s="99"/>
      <c r="I31" s="94"/>
    </row>
    <row r="32" spans="1:9" ht="16.5" customHeight="1">
      <c r="A32" s="75"/>
      <c r="B32" s="98"/>
      <c r="C32" s="24" t="s">
        <v>148</v>
      </c>
      <c r="D32" s="31" t="s">
        <v>157</v>
      </c>
      <c r="E32" s="25" t="s">
        <v>309</v>
      </c>
      <c r="F32" s="27">
        <v>446</v>
      </c>
      <c r="G32" s="23">
        <f t="shared" si="2"/>
        <v>432.62</v>
      </c>
      <c r="H32" s="99"/>
      <c r="I32" s="94"/>
    </row>
    <row r="33" spans="1:9" ht="16.5" customHeight="1">
      <c r="A33" s="75"/>
      <c r="B33" s="98"/>
      <c r="C33" s="24" t="s">
        <v>148</v>
      </c>
      <c r="D33" s="31" t="s">
        <v>158</v>
      </c>
      <c r="E33" s="25" t="s">
        <v>309</v>
      </c>
      <c r="F33" s="27">
        <v>466</v>
      </c>
      <c r="G33" s="23">
        <f t="shared" si="2"/>
        <v>452.02</v>
      </c>
      <c r="H33" s="99"/>
      <c r="I33" s="94"/>
    </row>
    <row r="34" spans="1:9" ht="15.75" customHeight="1">
      <c r="A34" s="75"/>
      <c r="B34" s="98"/>
      <c r="C34" s="24" t="s">
        <v>127</v>
      </c>
      <c r="D34" s="31" t="s">
        <v>128</v>
      </c>
      <c r="E34" s="25" t="s">
        <v>309</v>
      </c>
      <c r="F34" s="26">
        <v>256</v>
      </c>
      <c r="G34" s="23">
        <f t="shared" si="2"/>
        <v>248.32</v>
      </c>
      <c r="H34" s="99"/>
      <c r="I34" s="94"/>
    </row>
    <row r="35" spans="1:9" ht="15.75" customHeight="1">
      <c r="A35" s="75"/>
      <c r="B35" s="98"/>
      <c r="C35" s="24" t="s">
        <v>127</v>
      </c>
      <c r="D35" s="31" t="s">
        <v>129</v>
      </c>
      <c r="E35" s="25" t="s">
        <v>309</v>
      </c>
      <c r="F35" s="26">
        <v>276</v>
      </c>
      <c r="G35" s="23">
        <f t="shared" si="2"/>
        <v>267.71999999999997</v>
      </c>
      <c r="H35" s="99"/>
      <c r="I35" s="94"/>
    </row>
    <row r="36" spans="1:9" ht="15.75" customHeight="1">
      <c r="A36" s="75"/>
      <c r="B36" s="98"/>
      <c r="C36" s="24" t="s">
        <v>127</v>
      </c>
      <c r="D36" s="31" t="s">
        <v>130</v>
      </c>
      <c r="E36" s="25" t="s">
        <v>309</v>
      </c>
      <c r="F36" s="26">
        <v>296</v>
      </c>
      <c r="G36" s="23">
        <f t="shared" si="2"/>
        <v>287.12</v>
      </c>
      <c r="H36" s="99"/>
      <c r="I36" s="94"/>
    </row>
    <row r="37" spans="1:9" ht="15.75" customHeight="1">
      <c r="A37" s="75"/>
      <c r="B37" s="98"/>
      <c r="C37" s="24" t="s">
        <v>127</v>
      </c>
      <c r="D37" s="31" t="s">
        <v>131</v>
      </c>
      <c r="E37" s="25" t="s">
        <v>309</v>
      </c>
      <c r="F37" s="26">
        <v>326</v>
      </c>
      <c r="G37" s="23">
        <f t="shared" si="2"/>
        <v>316.21999999999997</v>
      </c>
      <c r="H37" s="99"/>
      <c r="I37" s="94"/>
    </row>
    <row r="38" spans="1:9" ht="15.75" customHeight="1">
      <c r="A38" s="75"/>
      <c r="B38" s="98"/>
      <c r="C38" s="24" t="s">
        <v>127</v>
      </c>
      <c r="D38" s="31" t="s">
        <v>132</v>
      </c>
      <c r="E38" s="25" t="s">
        <v>309</v>
      </c>
      <c r="F38" s="26">
        <v>346</v>
      </c>
      <c r="G38" s="23">
        <f t="shared" si="2"/>
        <v>335.62</v>
      </c>
      <c r="H38" s="99"/>
      <c r="I38" s="94"/>
    </row>
    <row r="39" spans="1:9" ht="15.75" customHeight="1">
      <c r="A39" s="75"/>
      <c r="B39" s="98"/>
      <c r="C39" s="24" t="s">
        <v>127</v>
      </c>
      <c r="D39" s="31" t="s">
        <v>133</v>
      </c>
      <c r="E39" s="25" t="s">
        <v>309</v>
      </c>
      <c r="F39" s="26">
        <v>366</v>
      </c>
      <c r="G39" s="23">
        <f t="shared" si="2"/>
        <v>355.02</v>
      </c>
      <c r="H39" s="99"/>
      <c r="I39" s="94"/>
    </row>
    <row r="40" spans="1:9" ht="15.75" customHeight="1">
      <c r="A40" s="75"/>
      <c r="B40" s="98"/>
      <c r="C40" s="24" t="s">
        <v>127</v>
      </c>
      <c r="D40" s="31" t="s">
        <v>134</v>
      </c>
      <c r="E40" s="25" t="s">
        <v>309</v>
      </c>
      <c r="F40" s="26">
        <v>386</v>
      </c>
      <c r="G40" s="23">
        <f t="shared" si="2"/>
        <v>374.42</v>
      </c>
      <c r="H40" s="99"/>
      <c r="I40" s="94"/>
    </row>
    <row r="41" spans="1:9" ht="15.75" customHeight="1">
      <c r="A41" s="75"/>
      <c r="B41" s="98"/>
      <c r="C41" s="24" t="s">
        <v>127</v>
      </c>
      <c r="D41" s="31" t="s">
        <v>135</v>
      </c>
      <c r="E41" s="25" t="s">
        <v>309</v>
      </c>
      <c r="F41" s="26">
        <v>406</v>
      </c>
      <c r="G41" s="23">
        <f t="shared" si="2"/>
        <v>393.82</v>
      </c>
      <c r="H41" s="99"/>
      <c r="I41" s="94"/>
    </row>
    <row r="42" spans="1:9" ht="15.75" customHeight="1">
      <c r="A42" s="75"/>
      <c r="B42" s="98"/>
      <c r="C42" s="24" t="s">
        <v>127</v>
      </c>
      <c r="D42" s="31" t="s">
        <v>136</v>
      </c>
      <c r="E42" s="25" t="s">
        <v>309</v>
      </c>
      <c r="F42" s="27">
        <v>426</v>
      </c>
      <c r="G42" s="23">
        <f t="shared" si="2"/>
        <v>413.21999999999997</v>
      </c>
      <c r="H42" s="99"/>
      <c r="I42" s="94"/>
    </row>
    <row r="43" spans="1:9" ht="15.75" customHeight="1">
      <c r="A43" s="75"/>
      <c r="B43" s="98"/>
      <c r="C43" s="24" t="s">
        <v>127</v>
      </c>
      <c r="D43" s="31" t="s">
        <v>135</v>
      </c>
      <c r="E43" s="25" t="s">
        <v>309</v>
      </c>
      <c r="F43" s="27">
        <v>446</v>
      </c>
      <c r="G43" s="23">
        <f t="shared" si="2"/>
        <v>432.62</v>
      </c>
      <c r="H43" s="99"/>
      <c r="I43" s="94"/>
    </row>
    <row r="44" spans="1:9" ht="15" customHeight="1">
      <c r="A44" s="75"/>
      <c r="B44" s="98"/>
      <c r="C44" s="21" t="s">
        <v>119</v>
      </c>
      <c r="D44" s="28" t="s">
        <v>282</v>
      </c>
      <c r="E44" s="25" t="s">
        <v>309</v>
      </c>
      <c r="F44" s="16">
        <v>1347.9</v>
      </c>
      <c r="G44" s="23">
        <f>F44/1.13</f>
        <v>1192.8318584070798</v>
      </c>
      <c r="H44" s="99"/>
      <c r="I44" s="94"/>
    </row>
    <row r="45" spans="1:9" ht="15" customHeight="1">
      <c r="A45" s="75"/>
      <c r="B45" s="98"/>
      <c r="C45" s="21" t="s">
        <v>203</v>
      </c>
      <c r="D45" s="28" t="s">
        <v>282</v>
      </c>
      <c r="E45" s="25" t="s">
        <v>309</v>
      </c>
      <c r="F45" s="16">
        <v>1248.36</v>
      </c>
      <c r="G45" s="23">
        <f aca="true" t="shared" si="3" ref="G45:G51">F45/1.13</f>
        <v>1104.7433628318583</v>
      </c>
      <c r="H45" s="99"/>
      <c r="I45" s="94"/>
    </row>
    <row r="46" spans="1:9" ht="15" customHeight="1">
      <c r="A46" s="75"/>
      <c r="B46" s="98"/>
      <c r="C46" s="21" t="s">
        <v>119</v>
      </c>
      <c r="D46" s="28" t="s">
        <v>204</v>
      </c>
      <c r="E46" s="25" t="s">
        <v>309</v>
      </c>
      <c r="F46" s="16">
        <v>1299.5</v>
      </c>
      <c r="G46" s="23">
        <f t="shared" si="3"/>
        <v>1150</v>
      </c>
      <c r="H46" s="99"/>
      <c r="I46" s="94"/>
    </row>
    <row r="47" spans="1:9" ht="15" customHeight="1">
      <c r="A47" s="75"/>
      <c r="B47" s="98"/>
      <c r="C47" s="21" t="s">
        <v>203</v>
      </c>
      <c r="D47" s="28" t="s">
        <v>204</v>
      </c>
      <c r="E47" s="25" t="s">
        <v>309</v>
      </c>
      <c r="F47" s="16">
        <v>1200.96</v>
      </c>
      <c r="G47" s="23">
        <f t="shared" si="3"/>
        <v>1062.7964601769913</v>
      </c>
      <c r="H47" s="99"/>
      <c r="I47" s="94"/>
    </row>
    <row r="48" spans="1:9" ht="15" customHeight="1">
      <c r="A48" s="75"/>
      <c r="B48" s="98"/>
      <c r="C48" s="21" t="s">
        <v>283</v>
      </c>
      <c r="D48" s="28" t="s">
        <v>207</v>
      </c>
      <c r="E48" s="25" t="s">
        <v>309</v>
      </c>
      <c r="F48" s="8">
        <v>1253.1</v>
      </c>
      <c r="G48" s="23">
        <f t="shared" si="3"/>
        <v>1108.9380530973451</v>
      </c>
      <c r="H48" s="99"/>
      <c r="I48" s="94"/>
    </row>
    <row r="49" spans="1:9" ht="15" customHeight="1">
      <c r="A49" s="75"/>
      <c r="B49" s="98"/>
      <c r="C49" s="21" t="s">
        <v>206</v>
      </c>
      <c r="D49" s="28" t="s">
        <v>207</v>
      </c>
      <c r="E49" s="25" t="s">
        <v>309</v>
      </c>
      <c r="F49" s="8">
        <v>1158.3</v>
      </c>
      <c r="G49" s="23">
        <f t="shared" si="3"/>
        <v>1025.0442477876106</v>
      </c>
      <c r="H49" s="99"/>
      <c r="I49" s="94"/>
    </row>
    <row r="50" spans="1:9" ht="15" customHeight="1">
      <c r="A50" s="75"/>
      <c r="B50" s="98"/>
      <c r="C50" s="21" t="s">
        <v>283</v>
      </c>
      <c r="D50" s="28" t="s">
        <v>209</v>
      </c>
      <c r="E50" s="25" t="s">
        <v>309</v>
      </c>
      <c r="F50" s="8">
        <v>1205.7</v>
      </c>
      <c r="G50" s="23">
        <f t="shared" si="3"/>
        <v>1066.991150442478</v>
      </c>
      <c r="H50" s="99"/>
      <c r="I50" s="94"/>
    </row>
    <row r="51" spans="1:9" ht="15" customHeight="1">
      <c r="A51" s="75"/>
      <c r="B51" s="98"/>
      <c r="C51" s="21" t="s">
        <v>206</v>
      </c>
      <c r="D51" s="28" t="s">
        <v>209</v>
      </c>
      <c r="E51" s="25" t="s">
        <v>309</v>
      </c>
      <c r="F51" s="8">
        <v>1110.9</v>
      </c>
      <c r="G51" s="23">
        <f t="shared" si="3"/>
        <v>983.0973451327435</v>
      </c>
      <c r="H51" s="99"/>
      <c r="I51" s="95"/>
    </row>
    <row r="52" spans="1:9" ht="18" customHeight="1">
      <c r="A52" s="75">
        <v>3</v>
      </c>
      <c r="B52" s="101" t="s">
        <v>284</v>
      </c>
      <c r="C52" s="32" t="s">
        <v>285</v>
      </c>
      <c r="D52" s="33" t="s">
        <v>176</v>
      </c>
      <c r="E52" s="29" t="s">
        <v>2</v>
      </c>
      <c r="F52" s="16">
        <v>330</v>
      </c>
      <c r="G52" s="30">
        <f>F52-F52*0.029</f>
        <v>320.43</v>
      </c>
      <c r="H52" s="99" t="s">
        <v>305</v>
      </c>
      <c r="I52" s="97"/>
    </row>
    <row r="53" spans="1:9" ht="18" customHeight="1">
      <c r="A53" s="75"/>
      <c r="B53" s="101"/>
      <c r="C53" s="32" t="s">
        <v>285</v>
      </c>
      <c r="D53" s="29" t="s">
        <v>177</v>
      </c>
      <c r="E53" s="29" t="s">
        <v>2</v>
      </c>
      <c r="F53" s="16">
        <v>350</v>
      </c>
      <c r="G53" s="30">
        <f aca="true" t="shared" si="4" ref="G53:G67">F53-F53*0.029</f>
        <v>339.85</v>
      </c>
      <c r="H53" s="99"/>
      <c r="I53" s="87"/>
    </row>
    <row r="54" spans="1:9" ht="18" customHeight="1">
      <c r="A54" s="75"/>
      <c r="B54" s="101"/>
      <c r="C54" s="32" t="s">
        <v>285</v>
      </c>
      <c r="D54" s="29" t="s">
        <v>178</v>
      </c>
      <c r="E54" s="29" t="s">
        <v>2</v>
      </c>
      <c r="F54" s="16">
        <v>370</v>
      </c>
      <c r="G54" s="30">
        <f t="shared" si="4"/>
        <v>359.27</v>
      </c>
      <c r="H54" s="99"/>
      <c r="I54" s="87"/>
    </row>
    <row r="55" spans="1:9" ht="18" customHeight="1">
      <c r="A55" s="75"/>
      <c r="B55" s="101"/>
      <c r="C55" s="32" t="s">
        <v>285</v>
      </c>
      <c r="D55" s="29" t="s">
        <v>179</v>
      </c>
      <c r="E55" s="29" t="s">
        <v>2</v>
      </c>
      <c r="F55" s="16">
        <v>390</v>
      </c>
      <c r="G55" s="30">
        <f t="shared" si="4"/>
        <v>378.69</v>
      </c>
      <c r="H55" s="99"/>
      <c r="I55" s="87"/>
    </row>
    <row r="56" spans="1:9" ht="18" customHeight="1">
      <c r="A56" s="75"/>
      <c r="B56" s="101"/>
      <c r="C56" s="32" t="s">
        <v>285</v>
      </c>
      <c r="D56" s="29" t="s">
        <v>180</v>
      </c>
      <c r="E56" s="29" t="s">
        <v>2</v>
      </c>
      <c r="F56" s="16">
        <v>410</v>
      </c>
      <c r="G56" s="30">
        <f t="shared" si="4"/>
        <v>398.11</v>
      </c>
      <c r="H56" s="99"/>
      <c r="I56" s="87"/>
    </row>
    <row r="57" spans="1:9" ht="18" customHeight="1">
      <c r="A57" s="75"/>
      <c r="B57" s="101"/>
      <c r="C57" s="32" t="s">
        <v>285</v>
      </c>
      <c r="D57" s="29" t="s">
        <v>181</v>
      </c>
      <c r="E57" s="29" t="s">
        <v>2</v>
      </c>
      <c r="F57" s="16">
        <v>430</v>
      </c>
      <c r="G57" s="30">
        <f t="shared" si="4"/>
        <v>417.53</v>
      </c>
      <c r="H57" s="99"/>
      <c r="I57" s="87"/>
    </row>
    <row r="58" spans="1:9" ht="18" customHeight="1">
      <c r="A58" s="75"/>
      <c r="B58" s="101"/>
      <c r="C58" s="32" t="s">
        <v>285</v>
      </c>
      <c r="D58" s="29" t="s">
        <v>182</v>
      </c>
      <c r="E58" s="29" t="s">
        <v>2</v>
      </c>
      <c r="F58" s="16">
        <v>450</v>
      </c>
      <c r="G58" s="30">
        <f t="shared" si="4"/>
        <v>436.95</v>
      </c>
      <c r="H58" s="99"/>
      <c r="I58" s="87"/>
    </row>
    <row r="59" spans="1:9" ht="18" customHeight="1">
      <c r="A59" s="75"/>
      <c r="B59" s="101"/>
      <c r="C59" s="32" t="s">
        <v>285</v>
      </c>
      <c r="D59" s="29" t="s">
        <v>183</v>
      </c>
      <c r="E59" s="29" t="s">
        <v>2</v>
      </c>
      <c r="F59" s="16">
        <v>470</v>
      </c>
      <c r="G59" s="30">
        <f t="shared" si="4"/>
        <v>456.37</v>
      </c>
      <c r="H59" s="99"/>
      <c r="I59" s="87"/>
    </row>
    <row r="60" spans="1:9" ht="18" customHeight="1">
      <c r="A60" s="75"/>
      <c r="B60" s="101"/>
      <c r="C60" s="32" t="s">
        <v>286</v>
      </c>
      <c r="D60" s="33" t="s">
        <v>220</v>
      </c>
      <c r="E60" s="29" t="s">
        <v>2</v>
      </c>
      <c r="F60" s="16">
        <v>325</v>
      </c>
      <c r="G60" s="30">
        <f t="shared" si="4"/>
        <v>315.575</v>
      </c>
      <c r="H60" s="99"/>
      <c r="I60" s="87"/>
    </row>
    <row r="61" spans="1:9" ht="18" customHeight="1">
      <c r="A61" s="75"/>
      <c r="B61" s="101"/>
      <c r="C61" s="32" t="s">
        <v>286</v>
      </c>
      <c r="D61" s="29" t="s">
        <v>221</v>
      </c>
      <c r="E61" s="29" t="s">
        <v>2</v>
      </c>
      <c r="F61" s="16">
        <v>341</v>
      </c>
      <c r="G61" s="30">
        <f t="shared" si="4"/>
        <v>331.111</v>
      </c>
      <c r="H61" s="99"/>
      <c r="I61" s="87"/>
    </row>
    <row r="62" spans="1:9" ht="18" customHeight="1">
      <c r="A62" s="75"/>
      <c r="B62" s="101"/>
      <c r="C62" s="32" t="s">
        <v>286</v>
      </c>
      <c r="D62" s="29" t="s">
        <v>260</v>
      </c>
      <c r="E62" s="29" t="s">
        <v>2</v>
      </c>
      <c r="F62" s="16">
        <v>355</v>
      </c>
      <c r="G62" s="30">
        <f t="shared" si="4"/>
        <v>344.705</v>
      </c>
      <c r="H62" s="99"/>
      <c r="I62" s="87"/>
    </row>
    <row r="63" spans="1:9" ht="18" customHeight="1">
      <c r="A63" s="75"/>
      <c r="B63" s="101"/>
      <c r="C63" s="32" t="s">
        <v>286</v>
      </c>
      <c r="D63" s="29" t="s">
        <v>223</v>
      </c>
      <c r="E63" s="29" t="s">
        <v>2</v>
      </c>
      <c r="F63" s="16">
        <v>368</v>
      </c>
      <c r="G63" s="30">
        <f t="shared" si="4"/>
        <v>357.328</v>
      </c>
      <c r="H63" s="99"/>
      <c r="I63" s="87"/>
    </row>
    <row r="64" spans="1:9" ht="18" customHeight="1">
      <c r="A64" s="75"/>
      <c r="B64" s="101"/>
      <c r="C64" s="32" t="s">
        <v>286</v>
      </c>
      <c r="D64" s="29" t="s">
        <v>224</v>
      </c>
      <c r="E64" s="29" t="s">
        <v>2</v>
      </c>
      <c r="F64" s="16">
        <v>387</v>
      </c>
      <c r="G64" s="30">
        <f t="shared" si="4"/>
        <v>375.777</v>
      </c>
      <c r="H64" s="99"/>
      <c r="I64" s="87"/>
    </row>
    <row r="65" spans="1:9" ht="18" customHeight="1">
      <c r="A65" s="75"/>
      <c r="B65" s="101"/>
      <c r="C65" s="32" t="s">
        <v>286</v>
      </c>
      <c r="D65" s="29" t="s">
        <v>225</v>
      </c>
      <c r="E65" s="29" t="s">
        <v>2</v>
      </c>
      <c r="F65" s="16">
        <v>403</v>
      </c>
      <c r="G65" s="30">
        <f t="shared" si="4"/>
        <v>391.313</v>
      </c>
      <c r="H65" s="99"/>
      <c r="I65" s="87"/>
    </row>
    <row r="66" spans="1:9" ht="18" customHeight="1">
      <c r="A66" s="75"/>
      <c r="B66" s="101"/>
      <c r="C66" s="32" t="s">
        <v>286</v>
      </c>
      <c r="D66" s="29" t="s">
        <v>226</v>
      </c>
      <c r="E66" s="29" t="s">
        <v>2</v>
      </c>
      <c r="F66" s="16">
        <v>422</v>
      </c>
      <c r="G66" s="30">
        <f t="shared" si="4"/>
        <v>409.762</v>
      </c>
      <c r="H66" s="99"/>
      <c r="I66" s="87"/>
    </row>
    <row r="67" spans="1:9" ht="18" customHeight="1">
      <c r="A67" s="75"/>
      <c r="B67" s="101"/>
      <c r="C67" s="32" t="s">
        <v>286</v>
      </c>
      <c r="D67" s="29" t="s">
        <v>227</v>
      </c>
      <c r="E67" s="29" t="s">
        <v>2</v>
      </c>
      <c r="F67" s="16">
        <v>441</v>
      </c>
      <c r="G67" s="30">
        <f t="shared" si="4"/>
        <v>428.211</v>
      </c>
      <c r="H67" s="99"/>
      <c r="I67" s="87"/>
    </row>
    <row r="68" spans="1:9" ht="14.25" customHeight="1">
      <c r="A68" s="77">
        <v>4</v>
      </c>
      <c r="B68" s="88" t="s">
        <v>350</v>
      </c>
      <c r="C68" s="39" t="s">
        <v>127</v>
      </c>
      <c r="D68" s="38" t="s">
        <v>128</v>
      </c>
      <c r="E68" s="20" t="s">
        <v>2</v>
      </c>
      <c r="F68" s="63" t="s">
        <v>406</v>
      </c>
      <c r="G68" s="34">
        <f aca="true" t="shared" si="5" ref="G68:G109">F68/1.03</f>
        <v>344.4271844660194</v>
      </c>
      <c r="H68" s="65" t="s">
        <v>351</v>
      </c>
      <c r="I68" s="65"/>
    </row>
    <row r="69" spans="1:9" ht="14.25" customHeight="1">
      <c r="A69" s="80"/>
      <c r="B69" s="89"/>
      <c r="C69" s="39" t="s">
        <v>127</v>
      </c>
      <c r="D69" s="38" t="s">
        <v>129</v>
      </c>
      <c r="E69" s="20" t="s">
        <v>2</v>
      </c>
      <c r="F69" s="63" t="s">
        <v>407</v>
      </c>
      <c r="G69" s="34">
        <f t="shared" si="5"/>
        <v>360.1067961165049</v>
      </c>
      <c r="H69" s="64"/>
      <c r="I69" s="64"/>
    </row>
    <row r="70" spans="1:9" ht="14.25" customHeight="1">
      <c r="A70" s="80"/>
      <c r="B70" s="89"/>
      <c r="C70" s="39" t="s">
        <v>127</v>
      </c>
      <c r="D70" s="38" t="s">
        <v>130</v>
      </c>
      <c r="E70" s="20" t="s">
        <v>2</v>
      </c>
      <c r="F70" s="63" t="s">
        <v>408</v>
      </c>
      <c r="G70" s="34">
        <f t="shared" si="5"/>
        <v>374.621359223301</v>
      </c>
      <c r="H70" s="64"/>
      <c r="I70" s="64"/>
    </row>
    <row r="71" spans="1:9" ht="14.25" customHeight="1">
      <c r="A71" s="80"/>
      <c r="B71" s="89"/>
      <c r="C71" s="39" t="s">
        <v>127</v>
      </c>
      <c r="D71" s="38" t="s">
        <v>131</v>
      </c>
      <c r="E71" s="20" t="s">
        <v>2</v>
      </c>
      <c r="F71" s="63" t="s">
        <v>409</v>
      </c>
      <c r="G71" s="34">
        <f t="shared" si="5"/>
        <v>387.2038834951456</v>
      </c>
      <c r="H71" s="64"/>
      <c r="I71" s="64"/>
    </row>
    <row r="72" spans="1:9" s="14" customFormat="1" ht="14.25" customHeight="1">
      <c r="A72" s="80"/>
      <c r="B72" s="89"/>
      <c r="C72" s="39" t="s">
        <v>127</v>
      </c>
      <c r="D72" s="38" t="s">
        <v>132</v>
      </c>
      <c r="E72" s="20" t="s">
        <v>2</v>
      </c>
      <c r="F72" s="63" t="s">
        <v>410</v>
      </c>
      <c r="G72" s="34">
        <f t="shared" si="5"/>
        <v>404.84466019417476</v>
      </c>
      <c r="H72" s="64"/>
      <c r="I72" s="64"/>
    </row>
    <row r="73" spans="1:9" s="14" customFormat="1" ht="14.25" customHeight="1">
      <c r="A73" s="80"/>
      <c r="B73" s="89"/>
      <c r="C73" s="39" t="s">
        <v>127</v>
      </c>
      <c r="D73" s="38" t="s">
        <v>133</v>
      </c>
      <c r="E73" s="20" t="s">
        <v>2</v>
      </c>
      <c r="F73" s="63" t="s">
        <v>411</v>
      </c>
      <c r="G73" s="34">
        <f t="shared" si="5"/>
        <v>420.7766990291262</v>
      </c>
      <c r="H73" s="64"/>
      <c r="I73" s="64"/>
    </row>
    <row r="74" spans="1:9" s="14" customFormat="1" ht="14.25" customHeight="1">
      <c r="A74" s="80"/>
      <c r="B74" s="89"/>
      <c r="C74" s="39" t="s">
        <v>127</v>
      </c>
      <c r="D74" s="38" t="s">
        <v>134</v>
      </c>
      <c r="E74" s="20" t="s">
        <v>2</v>
      </c>
      <c r="F74" s="63" t="s">
        <v>412</v>
      </c>
      <c r="G74" s="34">
        <f t="shared" si="5"/>
        <v>438.1067961165048</v>
      </c>
      <c r="H74" s="64"/>
      <c r="I74" s="64"/>
    </row>
    <row r="75" spans="1:9" s="14" customFormat="1" ht="14.25" customHeight="1">
      <c r="A75" s="80"/>
      <c r="B75" s="89"/>
      <c r="C75" s="39" t="s">
        <v>127</v>
      </c>
      <c r="D75" s="38" t="s">
        <v>135</v>
      </c>
      <c r="E75" s="20" t="s">
        <v>2</v>
      </c>
      <c r="F75" s="63" t="s">
        <v>413</v>
      </c>
      <c r="G75" s="34">
        <f t="shared" si="5"/>
        <v>456.77669902912623</v>
      </c>
      <c r="H75" s="64"/>
      <c r="I75" s="64"/>
    </row>
    <row r="76" spans="1:9" s="14" customFormat="1" ht="14.25" customHeight="1">
      <c r="A76" s="80"/>
      <c r="B76" s="89"/>
      <c r="C76" s="39" t="s">
        <v>127</v>
      </c>
      <c r="D76" s="38" t="s">
        <v>136</v>
      </c>
      <c r="E76" s="20" t="s">
        <v>2</v>
      </c>
      <c r="F76" s="63" t="s">
        <v>414</v>
      </c>
      <c r="G76" s="34">
        <f t="shared" si="5"/>
        <v>472.58252427184465</v>
      </c>
      <c r="H76" s="64"/>
      <c r="I76" s="64"/>
    </row>
    <row r="77" spans="1:9" s="14" customFormat="1" ht="14.25" customHeight="1">
      <c r="A77" s="80"/>
      <c r="B77" s="89"/>
      <c r="C77" s="39" t="s">
        <v>127</v>
      </c>
      <c r="D77" s="38" t="s">
        <v>137</v>
      </c>
      <c r="E77" s="20" t="s">
        <v>2</v>
      </c>
      <c r="F77" s="63" t="s">
        <v>415</v>
      </c>
      <c r="G77" s="34">
        <f t="shared" si="5"/>
        <v>488.34951456310677</v>
      </c>
      <c r="H77" s="64"/>
      <c r="I77" s="64"/>
    </row>
    <row r="78" spans="1:9" s="14" customFormat="1" ht="14.25" customHeight="1">
      <c r="A78" s="80"/>
      <c r="B78" s="89"/>
      <c r="C78" s="39" t="s">
        <v>127</v>
      </c>
      <c r="D78" s="38" t="s">
        <v>138</v>
      </c>
      <c r="E78" s="20" t="s">
        <v>2</v>
      </c>
      <c r="F78" s="63" t="s">
        <v>416</v>
      </c>
      <c r="G78" s="34">
        <f t="shared" si="5"/>
        <v>342.378640776699</v>
      </c>
      <c r="H78" s="64"/>
      <c r="I78" s="64"/>
    </row>
    <row r="79" spans="1:9" s="14" customFormat="1" ht="14.25" customHeight="1">
      <c r="A79" s="80"/>
      <c r="B79" s="89"/>
      <c r="C79" s="39" t="s">
        <v>127</v>
      </c>
      <c r="D79" s="38" t="s">
        <v>139</v>
      </c>
      <c r="E79" s="20" t="s">
        <v>2</v>
      </c>
      <c r="F79" s="63" t="s">
        <v>417</v>
      </c>
      <c r="G79" s="34">
        <f t="shared" si="5"/>
        <v>358.05825242718447</v>
      </c>
      <c r="H79" s="64"/>
      <c r="I79" s="64"/>
    </row>
    <row r="80" spans="1:9" s="14" customFormat="1" ht="14.25" customHeight="1">
      <c r="A80" s="80"/>
      <c r="B80" s="89"/>
      <c r="C80" s="39" t="s">
        <v>127</v>
      </c>
      <c r="D80" s="38" t="s">
        <v>140</v>
      </c>
      <c r="E80" s="20" t="s">
        <v>2</v>
      </c>
      <c r="F80" s="63" t="s">
        <v>418</v>
      </c>
      <c r="G80" s="34">
        <f t="shared" si="5"/>
        <v>372.66990291262135</v>
      </c>
      <c r="H80" s="64"/>
      <c r="I80" s="64"/>
    </row>
    <row r="81" spans="1:9" s="14" customFormat="1" ht="14.25" customHeight="1">
      <c r="A81" s="80"/>
      <c r="B81" s="89"/>
      <c r="C81" s="39" t="s">
        <v>127</v>
      </c>
      <c r="D81" s="38" t="s">
        <v>141</v>
      </c>
      <c r="E81" s="20" t="s">
        <v>2</v>
      </c>
      <c r="F81" s="63" t="s">
        <v>419</v>
      </c>
      <c r="G81" s="34">
        <f t="shared" si="5"/>
        <v>384.7766990291262</v>
      </c>
      <c r="H81" s="64"/>
      <c r="I81" s="64"/>
    </row>
    <row r="82" spans="1:9" s="14" customFormat="1" ht="14.25" customHeight="1">
      <c r="A82" s="80"/>
      <c r="B82" s="89"/>
      <c r="C82" s="39" t="s">
        <v>127</v>
      </c>
      <c r="D82" s="38" t="s">
        <v>142</v>
      </c>
      <c r="E82" s="20" t="s">
        <v>2</v>
      </c>
      <c r="F82" s="63" t="s">
        <v>420</v>
      </c>
      <c r="G82" s="34">
        <f t="shared" si="5"/>
        <v>398.4271844660194</v>
      </c>
      <c r="H82" s="64"/>
      <c r="I82" s="64"/>
    </row>
    <row r="83" spans="1:9" s="14" customFormat="1" ht="14.25" customHeight="1">
      <c r="A83" s="80"/>
      <c r="B83" s="89"/>
      <c r="C83" s="39" t="s">
        <v>127</v>
      </c>
      <c r="D83" s="38" t="s">
        <v>143</v>
      </c>
      <c r="E83" s="20" t="s">
        <v>2</v>
      </c>
      <c r="F83" s="63" t="s">
        <v>421</v>
      </c>
      <c r="G83" s="34">
        <f t="shared" si="5"/>
        <v>410.1747572815534</v>
      </c>
      <c r="H83" s="64"/>
      <c r="I83" s="64"/>
    </row>
    <row r="84" spans="1:9" s="14" customFormat="1" ht="14.25" customHeight="1">
      <c r="A84" s="80"/>
      <c r="B84" s="89"/>
      <c r="C84" s="39" t="s">
        <v>127</v>
      </c>
      <c r="D84" s="38" t="s">
        <v>144</v>
      </c>
      <c r="E84" s="20" t="s">
        <v>2</v>
      </c>
      <c r="F84" s="63" t="s">
        <v>422</v>
      </c>
      <c r="G84" s="34">
        <f t="shared" si="5"/>
        <v>423.3495145631068</v>
      </c>
      <c r="H84" s="64"/>
      <c r="I84" s="64"/>
    </row>
    <row r="85" spans="1:9" s="14" customFormat="1" ht="14.25" customHeight="1">
      <c r="A85" s="80"/>
      <c r="B85" s="89"/>
      <c r="C85" s="39" t="s">
        <v>127</v>
      </c>
      <c r="D85" s="38" t="s">
        <v>145</v>
      </c>
      <c r="E85" s="20" t="s">
        <v>2</v>
      </c>
      <c r="F85" s="63" t="s">
        <v>423</v>
      </c>
      <c r="G85" s="34">
        <f t="shared" si="5"/>
        <v>438.2135922330097</v>
      </c>
      <c r="H85" s="64"/>
      <c r="I85" s="64"/>
    </row>
    <row r="86" spans="1:9" s="14" customFormat="1" ht="14.25" customHeight="1">
      <c r="A86" s="80"/>
      <c r="B86" s="89"/>
      <c r="C86" s="39" t="s">
        <v>127</v>
      </c>
      <c r="D86" s="38" t="s">
        <v>146</v>
      </c>
      <c r="E86" s="20" t="s">
        <v>2</v>
      </c>
      <c r="F86" s="63" t="s">
        <v>424</v>
      </c>
      <c r="G86" s="34">
        <f t="shared" si="5"/>
        <v>450.41747572815535</v>
      </c>
      <c r="H86" s="64"/>
      <c r="I86" s="64"/>
    </row>
    <row r="87" spans="1:9" s="14" customFormat="1" ht="14.25" customHeight="1">
      <c r="A87" s="80"/>
      <c r="B87" s="89"/>
      <c r="C87" s="39" t="s">
        <v>127</v>
      </c>
      <c r="D87" s="38" t="s">
        <v>147</v>
      </c>
      <c r="E87" s="20" t="s">
        <v>2</v>
      </c>
      <c r="F87" s="63" t="s">
        <v>425</v>
      </c>
      <c r="G87" s="34">
        <f t="shared" si="5"/>
        <v>462.8932038834951</v>
      </c>
      <c r="H87" s="64"/>
      <c r="I87" s="64"/>
    </row>
    <row r="88" spans="1:9" s="14" customFormat="1" ht="14.25" customHeight="1">
      <c r="A88" s="80"/>
      <c r="B88" s="89"/>
      <c r="C88" s="39" t="s">
        <v>148</v>
      </c>
      <c r="D88" s="38" t="s">
        <v>150</v>
      </c>
      <c r="E88" s="20" t="s">
        <v>2</v>
      </c>
      <c r="F88" s="63" t="s">
        <v>426</v>
      </c>
      <c r="G88" s="34">
        <f t="shared" si="5"/>
        <v>389.9611650485437</v>
      </c>
      <c r="H88" s="64"/>
      <c r="I88" s="64"/>
    </row>
    <row r="89" spans="1:9" s="14" customFormat="1" ht="14.25" customHeight="1">
      <c r="A89" s="80"/>
      <c r="B89" s="89"/>
      <c r="C89" s="39" t="s">
        <v>148</v>
      </c>
      <c r="D89" s="38" t="s">
        <v>151</v>
      </c>
      <c r="E89" s="20" t="s">
        <v>2</v>
      </c>
      <c r="F89" s="63" t="s">
        <v>427</v>
      </c>
      <c r="G89" s="34">
        <f t="shared" si="5"/>
        <v>404.5825242718447</v>
      </c>
      <c r="H89" s="64"/>
      <c r="I89" s="64"/>
    </row>
    <row r="90" spans="1:9" s="14" customFormat="1" ht="14.25" customHeight="1">
      <c r="A90" s="80"/>
      <c r="B90" s="89"/>
      <c r="C90" s="39" t="s">
        <v>148</v>
      </c>
      <c r="D90" s="38" t="s">
        <v>152</v>
      </c>
      <c r="E90" s="20" t="s">
        <v>2</v>
      </c>
      <c r="F90" s="63" t="s">
        <v>428</v>
      </c>
      <c r="G90" s="34">
        <f t="shared" si="5"/>
        <v>417.49514563106794</v>
      </c>
      <c r="H90" s="64"/>
      <c r="I90" s="64"/>
    </row>
    <row r="91" spans="1:9" s="14" customFormat="1" ht="14.25" customHeight="1">
      <c r="A91" s="80"/>
      <c r="B91" s="89"/>
      <c r="C91" s="39" t="s">
        <v>148</v>
      </c>
      <c r="D91" s="38" t="s">
        <v>153</v>
      </c>
      <c r="E91" s="20" t="s">
        <v>2</v>
      </c>
      <c r="F91" s="63" t="s">
        <v>429</v>
      </c>
      <c r="G91" s="34">
        <f t="shared" si="5"/>
        <v>430.1456310679612</v>
      </c>
      <c r="H91" s="64"/>
      <c r="I91" s="64"/>
    </row>
    <row r="92" spans="1:9" ht="14.25" customHeight="1">
      <c r="A92" s="80"/>
      <c r="B92" s="89"/>
      <c r="C92" s="39" t="s">
        <v>148</v>
      </c>
      <c r="D92" s="38" t="s">
        <v>154</v>
      </c>
      <c r="E92" s="20" t="s">
        <v>2</v>
      </c>
      <c r="F92" s="63" t="s">
        <v>430</v>
      </c>
      <c r="G92" s="34">
        <f t="shared" si="5"/>
        <v>442.8543689320388</v>
      </c>
      <c r="H92" s="64"/>
      <c r="I92" s="64"/>
    </row>
    <row r="93" spans="1:9" ht="14.25" customHeight="1">
      <c r="A93" s="80"/>
      <c r="B93" s="89"/>
      <c r="C93" s="39" t="s">
        <v>148</v>
      </c>
      <c r="D93" s="38" t="s">
        <v>155</v>
      </c>
      <c r="E93" s="20" t="s">
        <v>2</v>
      </c>
      <c r="F93" s="63" t="s">
        <v>431</v>
      </c>
      <c r="G93" s="34">
        <f t="shared" si="5"/>
        <v>456.03883495145635</v>
      </c>
      <c r="H93" s="64"/>
      <c r="I93" s="64"/>
    </row>
    <row r="94" spans="1:9" ht="14.25" customHeight="1">
      <c r="A94" s="80"/>
      <c r="B94" s="89"/>
      <c r="C94" s="39" t="s">
        <v>148</v>
      </c>
      <c r="D94" s="38" t="s">
        <v>156</v>
      </c>
      <c r="E94" s="20" t="s">
        <v>2</v>
      </c>
      <c r="F94" s="63" t="s">
        <v>432</v>
      </c>
      <c r="G94" s="34">
        <f t="shared" si="5"/>
        <v>469.504854368932</v>
      </c>
      <c r="H94" s="64"/>
      <c r="I94" s="64"/>
    </row>
    <row r="95" spans="1:9" ht="14.25" customHeight="1">
      <c r="A95" s="80"/>
      <c r="B95" s="89"/>
      <c r="C95" s="39" t="s">
        <v>148</v>
      </c>
      <c r="D95" s="38" t="s">
        <v>157</v>
      </c>
      <c r="E95" s="20" t="s">
        <v>2</v>
      </c>
      <c r="F95" s="63" t="s">
        <v>433</v>
      </c>
      <c r="G95" s="34">
        <f t="shared" si="5"/>
        <v>481.7087378640777</v>
      </c>
      <c r="H95" s="64"/>
      <c r="I95" s="64"/>
    </row>
    <row r="96" spans="1:9" ht="14.25" customHeight="1">
      <c r="A96" s="80"/>
      <c r="B96" s="89"/>
      <c r="C96" s="39" t="s">
        <v>148</v>
      </c>
      <c r="D96" s="38" t="s">
        <v>158</v>
      </c>
      <c r="E96" s="20" t="s">
        <v>2</v>
      </c>
      <c r="F96" s="63" t="s">
        <v>434</v>
      </c>
      <c r="G96" s="34">
        <f t="shared" si="5"/>
        <v>495.1456310679612</v>
      </c>
      <c r="H96" s="64"/>
      <c r="I96" s="64"/>
    </row>
    <row r="97" spans="1:9" ht="14.25" customHeight="1">
      <c r="A97" s="80"/>
      <c r="B97" s="89"/>
      <c r="C97" s="39" t="s">
        <v>148</v>
      </c>
      <c r="D97" s="40" t="s">
        <v>159</v>
      </c>
      <c r="E97" s="20" t="s">
        <v>2</v>
      </c>
      <c r="F97" s="63" t="s">
        <v>435</v>
      </c>
      <c r="G97" s="34">
        <f t="shared" si="5"/>
        <v>387.79611650485435</v>
      </c>
      <c r="H97" s="64"/>
      <c r="I97" s="64"/>
    </row>
    <row r="98" spans="1:9" ht="14.25" customHeight="1">
      <c r="A98" s="80"/>
      <c r="B98" s="89"/>
      <c r="C98" s="39" t="s">
        <v>148</v>
      </c>
      <c r="D98" s="40" t="s">
        <v>160</v>
      </c>
      <c r="E98" s="20" t="s">
        <v>2</v>
      </c>
      <c r="F98" s="63" t="s">
        <v>436</v>
      </c>
      <c r="G98" s="34">
        <f t="shared" si="5"/>
        <v>402.3398058252427</v>
      </c>
      <c r="H98" s="64"/>
      <c r="I98" s="64"/>
    </row>
    <row r="99" spans="1:9" ht="14.25" customHeight="1">
      <c r="A99" s="80"/>
      <c r="B99" s="89"/>
      <c r="C99" s="39" t="s">
        <v>148</v>
      </c>
      <c r="D99" s="40" t="s">
        <v>161</v>
      </c>
      <c r="E99" s="20" t="s">
        <v>2</v>
      </c>
      <c r="F99" s="63" t="s">
        <v>437</v>
      </c>
      <c r="G99" s="34">
        <f t="shared" si="5"/>
        <v>415.3592233009709</v>
      </c>
      <c r="H99" s="64"/>
      <c r="I99" s="64"/>
    </row>
    <row r="100" spans="1:9" ht="14.25" customHeight="1">
      <c r="A100" s="80"/>
      <c r="B100" s="89"/>
      <c r="C100" s="39" t="s">
        <v>148</v>
      </c>
      <c r="D100" s="40" t="s">
        <v>162</v>
      </c>
      <c r="E100" s="20" t="s">
        <v>2</v>
      </c>
      <c r="F100" s="63" t="s">
        <v>438</v>
      </c>
      <c r="G100" s="34">
        <f t="shared" si="5"/>
        <v>427.9902912621359</v>
      </c>
      <c r="H100" s="64"/>
      <c r="I100" s="64"/>
    </row>
    <row r="101" spans="1:9" ht="14.25" customHeight="1">
      <c r="A101" s="80"/>
      <c r="B101" s="89"/>
      <c r="C101" s="39" t="s">
        <v>148</v>
      </c>
      <c r="D101" s="40" t="s">
        <v>163</v>
      </c>
      <c r="E101" s="20" t="s">
        <v>2</v>
      </c>
      <c r="F101" s="63" t="s">
        <v>439</v>
      </c>
      <c r="G101" s="34">
        <f t="shared" si="5"/>
        <v>440.63106796116506</v>
      </c>
      <c r="H101" s="64"/>
      <c r="I101" s="64"/>
    </row>
    <row r="102" spans="1:9" ht="14.25" customHeight="1">
      <c r="A102" s="80"/>
      <c r="B102" s="89"/>
      <c r="C102" s="39" t="s">
        <v>148</v>
      </c>
      <c r="D102" s="40" t="s">
        <v>164</v>
      </c>
      <c r="E102" s="20" t="s">
        <v>2</v>
      </c>
      <c r="F102" s="63" t="s">
        <v>440</v>
      </c>
      <c r="G102" s="34">
        <f t="shared" si="5"/>
        <v>453.9514563106796</v>
      </c>
      <c r="H102" s="64"/>
      <c r="I102" s="64"/>
    </row>
    <row r="103" spans="1:9" ht="14.25" customHeight="1">
      <c r="A103" s="80"/>
      <c r="B103" s="89"/>
      <c r="C103" s="39" t="s">
        <v>148</v>
      </c>
      <c r="D103" s="40" t="s">
        <v>165</v>
      </c>
      <c r="E103" s="20" t="s">
        <v>2</v>
      </c>
      <c r="F103" s="63" t="s">
        <v>441</v>
      </c>
      <c r="G103" s="34">
        <f t="shared" si="5"/>
        <v>467.504854368932</v>
      </c>
      <c r="H103" s="64"/>
      <c r="I103" s="64"/>
    </row>
    <row r="104" spans="1:9" ht="14.25" customHeight="1">
      <c r="A104" s="80"/>
      <c r="B104" s="89"/>
      <c r="C104" s="39" t="s">
        <v>148</v>
      </c>
      <c r="D104" s="40" t="s">
        <v>166</v>
      </c>
      <c r="E104" s="20" t="s">
        <v>2</v>
      </c>
      <c r="F104" s="63" t="s">
        <v>442</v>
      </c>
      <c r="G104" s="34">
        <f t="shared" si="5"/>
        <v>479.5533980582524</v>
      </c>
      <c r="H104" s="64"/>
      <c r="I104" s="64"/>
    </row>
    <row r="105" spans="1:9" ht="14.25" customHeight="1">
      <c r="A105" s="80"/>
      <c r="B105" s="89"/>
      <c r="C105" s="39" t="s">
        <v>148</v>
      </c>
      <c r="D105" s="40" t="s">
        <v>167</v>
      </c>
      <c r="E105" s="20" t="s">
        <v>2</v>
      </c>
      <c r="F105" s="63" t="s">
        <v>443</v>
      </c>
      <c r="G105" s="34">
        <f t="shared" si="5"/>
        <v>492.2330097087378</v>
      </c>
      <c r="H105" s="64"/>
      <c r="I105" s="64"/>
    </row>
    <row r="106" spans="1:9" ht="14.25" customHeight="1">
      <c r="A106" s="80"/>
      <c r="B106" s="89"/>
      <c r="C106" s="39" t="s">
        <v>170</v>
      </c>
      <c r="D106" s="38" t="s">
        <v>171</v>
      </c>
      <c r="E106" s="20" t="s">
        <v>2</v>
      </c>
      <c r="F106" s="63" t="s">
        <v>444</v>
      </c>
      <c r="G106" s="34">
        <f t="shared" si="5"/>
        <v>331.6407766990291</v>
      </c>
      <c r="H106" s="64"/>
      <c r="I106" s="64"/>
    </row>
    <row r="107" spans="1:9" ht="14.25" customHeight="1">
      <c r="A107" s="80"/>
      <c r="B107" s="89"/>
      <c r="C107" s="39" t="s">
        <v>170</v>
      </c>
      <c r="D107" s="38" t="s">
        <v>172</v>
      </c>
      <c r="E107" s="20" t="s">
        <v>2</v>
      </c>
      <c r="F107" s="63" t="s">
        <v>445</v>
      </c>
      <c r="G107" s="34">
        <f t="shared" si="5"/>
        <v>343.6601941747573</v>
      </c>
      <c r="H107" s="64"/>
      <c r="I107" s="64"/>
    </row>
    <row r="108" spans="1:9" ht="14.25" customHeight="1">
      <c r="A108" s="80"/>
      <c r="B108" s="89"/>
      <c r="C108" s="39" t="s">
        <v>170</v>
      </c>
      <c r="D108" s="38" t="s">
        <v>173</v>
      </c>
      <c r="E108" s="20" t="s">
        <v>2</v>
      </c>
      <c r="F108" s="63" t="s">
        <v>446</v>
      </c>
      <c r="G108" s="34">
        <f t="shared" si="5"/>
        <v>362.97087378640776</v>
      </c>
      <c r="H108" s="64"/>
      <c r="I108" s="64"/>
    </row>
    <row r="109" spans="1:9" ht="14.25" customHeight="1">
      <c r="A109" s="81"/>
      <c r="B109" s="90"/>
      <c r="C109" s="39" t="s">
        <v>170</v>
      </c>
      <c r="D109" s="38" t="s">
        <v>174</v>
      </c>
      <c r="E109" s="20" t="s">
        <v>2</v>
      </c>
      <c r="F109" s="63" t="s">
        <v>447</v>
      </c>
      <c r="G109" s="34">
        <f t="shared" si="5"/>
        <v>373.3009708737864</v>
      </c>
      <c r="H109" s="61"/>
      <c r="I109" s="61"/>
    </row>
    <row r="110" spans="1:9" ht="15.75" customHeight="1">
      <c r="A110" s="102">
        <v>5</v>
      </c>
      <c r="B110" s="102" t="s">
        <v>54</v>
      </c>
      <c r="C110" s="35" t="s">
        <v>310</v>
      </c>
      <c r="D110" s="20" t="s">
        <v>311</v>
      </c>
      <c r="E110" s="36" t="s">
        <v>291</v>
      </c>
      <c r="F110" s="54">
        <f aca="true" t="shared" si="6" ref="F110:F130">G110*(1+0.03)</f>
        <v>404.3265</v>
      </c>
      <c r="G110" s="37">
        <v>392.55</v>
      </c>
      <c r="H110" s="62" t="s">
        <v>333</v>
      </c>
      <c r="I110" s="106"/>
    </row>
    <row r="111" spans="1:9" ht="15.75" customHeight="1">
      <c r="A111" s="103"/>
      <c r="B111" s="103"/>
      <c r="C111" s="35" t="s">
        <v>310</v>
      </c>
      <c r="D111" s="20" t="s">
        <v>312</v>
      </c>
      <c r="E111" s="36" t="s">
        <v>291</v>
      </c>
      <c r="F111" s="54">
        <f t="shared" si="6"/>
        <v>422.3103</v>
      </c>
      <c r="G111" s="37">
        <v>410.01</v>
      </c>
      <c r="H111" s="57"/>
      <c r="I111" s="107"/>
    </row>
    <row r="112" spans="1:9" ht="15.75" customHeight="1">
      <c r="A112" s="103"/>
      <c r="B112" s="103"/>
      <c r="C112" s="35" t="s">
        <v>310</v>
      </c>
      <c r="D112" s="20" t="s">
        <v>313</v>
      </c>
      <c r="E112" s="36" t="s">
        <v>291</v>
      </c>
      <c r="F112" s="54">
        <f t="shared" si="6"/>
        <v>439.295</v>
      </c>
      <c r="G112" s="37">
        <v>426.5</v>
      </c>
      <c r="H112" s="57"/>
      <c r="I112" s="107"/>
    </row>
    <row r="113" spans="1:9" ht="15.75" customHeight="1">
      <c r="A113" s="103"/>
      <c r="B113" s="103"/>
      <c r="C113" s="35" t="s">
        <v>310</v>
      </c>
      <c r="D113" s="20" t="s">
        <v>314</v>
      </c>
      <c r="E113" s="36" t="s">
        <v>291</v>
      </c>
      <c r="F113" s="54">
        <f t="shared" si="6"/>
        <v>455.2806</v>
      </c>
      <c r="G113" s="37">
        <v>442.02</v>
      </c>
      <c r="H113" s="57"/>
      <c r="I113" s="107"/>
    </row>
    <row r="114" spans="1:9" ht="15.75" customHeight="1">
      <c r="A114" s="103"/>
      <c r="B114" s="103"/>
      <c r="C114" s="35" t="s">
        <v>310</v>
      </c>
      <c r="D114" s="20" t="s">
        <v>315</v>
      </c>
      <c r="E114" s="36" t="s">
        <v>291</v>
      </c>
      <c r="F114" s="54">
        <f t="shared" si="6"/>
        <v>472.2653</v>
      </c>
      <c r="G114" s="37">
        <v>458.51</v>
      </c>
      <c r="H114" s="57"/>
      <c r="I114" s="107"/>
    </row>
    <row r="115" spans="1:9" ht="15.75" customHeight="1">
      <c r="A115" s="103"/>
      <c r="B115" s="103"/>
      <c r="C115" s="35" t="s">
        <v>310</v>
      </c>
      <c r="D115" s="20" t="s">
        <v>316</v>
      </c>
      <c r="E115" s="36" t="s">
        <v>291</v>
      </c>
      <c r="F115" s="54">
        <f t="shared" si="6"/>
        <v>490.24910000000006</v>
      </c>
      <c r="G115" s="37">
        <v>475.97</v>
      </c>
      <c r="H115" s="57"/>
      <c r="I115" s="107"/>
    </row>
    <row r="116" spans="1:9" ht="15.75" customHeight="1">
      <c r="A116" s="103"/>
      <c r="B116" s="103"/>
      <c r="C116" s="35" t="s">
        <v>310</v>
      </c>
      <c r="D116" s="20" t="s">
        <v>317</v>
      </c>
      <c r="E116" s="36" t="s">
        <v>291</v>
      </c>
      <c r="F116" s="54">
        <f t="shared" si="6"/>
        <v>508.23290000000003</v>
      </c>
      <c r="G116" s="37">
        <v>493.43</v>
      </c>
      <c r="H116" s="57"/>
      <c r="I116" s="107"/>
    </row>
    <row r="117" spans="1:9" ht="15.75" customHeight="1">
      <c r="A117" s="103"/>
      <c r="B117" s="103"/>
      <c r="C117" s="35" t="s">
        <v>310</v>
      </c>
      <c r="D117" s="20" t="s">
        <v>318</v>
      </c>
      <c r="E117" s="36" t="s">
        <v>291</v>
      </c>
      <c r="F117" s="54">
        <f t="shared" si="6"/>
        <v>352.37330000000003</v>
      </c>
      <c r="G117" s="37">
        <v>342.11</v>
      </c>
      <c r="H117" s="57"/>
      <c r="I117" s="107"/>
    </row>
    <row r="118" spans="1:9" ht="15.75" customHeight="1">
      <c r="A118" s="103"/>
      <c r="B118" s="103"/>
      <c r="C118" s="35" t="s">
        <v>310</v>
      </c>
      <c r="D118" s="20" t="s">
        <v>319</v>
      </c>
      <c r="E118" s="36" t="s">
        <v>291</v>
      </c>
      <c r="F118" s="54">
        <f t="shared" si="6"/>
        <v>371.35620000000006</v>
      </c>
      <c r="G118" s="37">
        <v>360.54</v>
      </c>
      <c r="H118" s="57"/>
      <c r="I118" s="107"/>
    </row>
    <row r="119" spans="1:9" ht="15.75" customHeight="1">
      <c r="A119" s="103"/>
      <c r="B119" s="103"/>
      <c r="C119" s="35" t="s">
        <v>310</v>
      </c>
      <c r="D119" s="20" t="s">
        <v>320</v>
      </c>
      <c r="E119" s="36" t="s">
        <v>291</v>
      </c>
      <c r="F119" s="54">
        <f t="shared" si="6"/>
        <v>389.34000000000003</v>
      </c>
      <c r="G119" s="37">
        <v>378</v>
      </c>
      <c r="H119" s="57"/>
      <c r="I119" s="107"/>
    </row>
    <row r="120" spans="1:9" ht="15.75" customHeight="1">
      <c r="A120" s="103"/>
      <c r="B120" s="103"/>
      <c r="C120" s="35" t="s">
        <v>310</v>
      </c>
      <c r="D120" s="20" t="s">
        <v>321</v>
      </c>
      <c r="E120" s="36" t="s">
        <v>291</v>
      </c>
      <c r="F120" s="54">
        <f t="shared" si="6"/>
        <v>404.3265</v>
      </c>
      <c r="G120" s="37">
        <v>392.55</v>
      </c>
      <c r="H120" s="57"/>
      <c r="I120" s="107"/>
    </row>
    <row r="121" spans="1:9" ht="15.75" customHeight="1">
      <c r="A121" s="103"/>
      <c r="B121" s="103"/>
      <c r="C121" s="35" t="s">
        <v>310</v>
      </c>
      <c r="D121" s="20" t="s">
        <v>322</v>
      </c>
      <c r="E121" s="36" t="s">
        <v>291</v>
      </c>
      <c r="F121" s="54">
        <f t="shared" si="6"/>
        <v>423.3094</v>
      </c>
      <c r="G121" s="37">
        <v>410.97999999999996</v>
      </c>
      <c r="H121" s="57"/>
      <c r="I121" s="107"/>
    </row>
    <row r="122" spans="1:9" ht="15.75" customHeight="1">
      <c r="A122" s="103"/>
      <c r="B122" s="103"/>
      <c r="C122" s="35" t="s">
        <v>310</v>
      </c>
      <c r="D122" s="20" t="s">
        <v>323</v>
      </c>
      <c r="E122" s="36" t="s">
        <v>291</v>
      </c>
      <c r="F122" s="54">
        <f t="shared" si="6"/>
        <v>438.29589999999996</v>
      </c>
      <c r="G122" s="37">
        <v>425.53</v>
      </c>
      <c r="H122" s="57"/>
      <c r="I122" s="107"/>
    </row>
    <row r="123" spans="1:9" ht="15.75" customHeight="1">
      <c r="A123" s="103"/>
      <c r="B123" s="103"/>
      <c r="C123" s="35" t="s">
        <v>310</v>
      </c>
      <c r="D123" s="20" t="s">
        <v>324</v>
      </c>
      <c r="E123" s="36" t="s">
        <v>291</v>
      </c>
      <c r="F123" s="54">
        <f t="shared" si="6"/>
        <v>456.27970000000005</v>
      </c>
      <c r="G123" s="37">
        <v>442.99</v>
      </c>
      <c r="H123" s="57"/>
      <c r="I123" s="107"/>
    </row>
    <row r="124" spans="1:9" ht="15.75" customHeight="1">
      <c r="A124" s="103"/>
      <c r="B124" s="103"/>
      <c r="C124" s="35" t="s">
        <v>310</v>
      </c>
      <c r="D124" s="20" t="s">
        <v>325</v>
      </c>
      <c r="E124" s="36" t="s">
        <v>291</v>
      </c>
      <c r="F124" s="54">
        <f t="shared" si="6"/>
        <v>476.2617</v>
      </c>
      <c r="G124" s="37">
        <v>462.39</v>
      </c>
      <c r="H124" s="57"/>
      <c r="I124" s="107"/>
    </row>
    <row r="125" spans="1:9" ht="15.75" customHeight="1">
      <c r="A125" s="103"/>
      <c r="B125" s="103"/>
      <c r="C125" s="25" t="s">
        <v>120</v>
      </c>
      <c r="D125" s="25" t="s">
        <v>121</v>
      </c>
      <c r="E125" s="36" t="s">
        <v>291</v>
      </c>
      <c r="F125" s="54">
        <f t="shared" si="6"/>
        <v>363.36339999999996</v>
      </c>
      <c r="G125" s="37">
        <v>352.78</v>
      </c>
      <c r="H125" s="57"/>
      <c r="I125" s="107"/>
    </row>
    <row r="126" spans="1:9" ht="15.75" customHeight="1">
      <c r="A126" s="103"/>
      <c r="B126" s="103"/>
      <c r="C126" s="25" t="s">
        <v>120</v>
      </c>
      <c r="D126" s="25" t="s">
        <v>122</v>
      </c>
      <c r="E126" s="36" t="s">
        <v>291</v>
      </c>
      <c r="F126" s="54">
        <f t="shared" si="6"/>
        <v>381.34720000000004</v>
      </c>
      <c r="G126" s="37">
        <v>370.24</v>
      </c>
      <c r="H126" s="57"/>
      <c r="I126" s="107"/>
    </row>
    <row r="127" spans="1:9" ht="15.75" customHeight="1">
      <c r="A127" s="103"/>
      <c r="B127" s="103"/>
      <c r="C127" s="25" t="s">
        <v>120</v>
      </c>
      <c r="D127" s="25" t="s">
        <v>123</v>
      </c>
      <c r="E127" s="36" t="s">
        <v>291</v>
      </c>
      <c r="F127" s="54">
        <f t="shared" si="6"/>
        <v>395.3346</v>
      </c>
      <c r="G127" s="37">
        <v>383.82</v>
      </c>
      <c r="H127" s="57"/>
      <c r="I127" s="107"/>
    </row>
    <row r="128" spans="1:9" ht="15.75" customHeight="1">
      <c r="A128" s="103"/>
      <c r="B128" s="103"/>
      <c r="C128" s="25" t="s">
        <v>120</v>
      </c>
      <c r="D128" s="25" t="s">
        <v>124</v>
      </c>
      <c r="E128" s="36" t="s">
        <v>291</v>
      </c>
      <c r="F128" s="54">
        <f t="shared" si="6"/>
        <v>413.3184</v>
      </c>
      <c r="G128" s="37">
        <v>401.28</v>
      </c>
      <c r="H128" s="57"/>
      <c r="I128" s="107"/>
    </row>
    <row r="129" spans="1:9" ht="15.75" customHeight="1">
      <c r="A129" s="103"/>
      <c r="B129" s="103"/>
      <c r="C129" s="25" t="s">
        <v>120</v>
      </c>
      <c r="D129" s="25" t="s">
        <v>125</v>
      </c>
      <c r="E129" s="36" t="s">
        <v>291</v>
      </c>
      <c r="F129" s="54">
        <f t="shared" si="6"/>
        <v>434.29949999999997</v>
      </c>
      <c r="G129" s="37">
        <v>421.65</v>
      </c>
      <c r="H129" s="57"/>
      <c r="I129" s="107"/>
    </row>
    <row r="130" spans="1:9" ht="15.75" customHeight="1">
      <c r="A130" s="103"/>
      <c r="B130" s="103"/>
      <c r="C130" s="25" t="s">
        <v>120</v>
      </c>
      <c r="D130" s="25" t="s">
        <v>126</v>
      </c>
      <c r="E130" s="36" t="s">
        <v>291</v>
      </c>
      <c r="F130" s="54">
        <f t="shared" si="6"/>
        <v>450.2851</v>
      </c>
      <c r="G130" s="37">
        <v>437.17</v>
      </c>
      <c r="H130" s="57"/>
      <c r="I130" s="107"/>
    </row>
    <row r="131" spans="1:9" ht="15.75" customHeight="1">
      <c r="A131" s="103"/>
      <c r="B131" s="103"/>
      <c r="C131" s="35" t="s">
        <v>203</v>
      </c>
      <c r="D131" s="20" t="s">
        <v>282</v>
      </c>
      <c r="E131" s="36" t="s">
        <v>291</v>
      </c>
      <c r="F131" s="54">
        <v>1322</v>
      </c>
      <c r="G131" s="37">
        <v>1169.911504424779</v>
      </c>
      <c r="H131" s="57"/>
      <c r="I131" s="107"/>
    </row>
    <row r="132" spans="1:9" ht="15.75" customHeight="1">
      <c r="A132" s="103"/>
      <c r="B132" s="103"/>
      <c r="C132" s="35" t="s">
        <v>203</v>
      </c>
      <c r="D132" s="20" t="s">
        <v>326</v>
      </c>
      <c r="E132" s="36" t="s">
        <v>291</v>
      </c>
      <c r="F132" s="54">
        <v>1537</v>
      </c>
      <c r="G132" s="37">
        <v>1360.1769911504425</v>
      </c>
      <c r="H132" s="57"/>
      <c r="I132" s="107"/>
    </row>
    <row r="133" spans="1:9" ht="15.75" customHeight="1">
      <c r="A133" s="103"/>
      <c r="B133" s="103"/>
      <c r="C133" s="35" t="s">
        <v>203</v>
      </c>
      <c r="D133" s="20" t="s">
        <v>327</v>
      </c>
      <c r="E133" s="36" t="s">
        <v>291</v>
      </c>
      <c r="F133" s="54">
        <v>1332</v>
      </c>
      <c r="G133" s="37">
        <v>1178.7610619469028</v>
      </c>
      <c r="H133" s="57"/>
      <c r="I133" s="107"/>
    </row>
    <row r="134" spans="1:9" ht="15.75" customHeight="1">
      <c r="A134" s="103"/>
      <c r="B134" s="103"/>
      <c r="C134" s="35" t="s">
        <v>203</v>
      </c>
      <c r="D134" s="20" t="s">
        <v>328</v>
      </c>
      <c r="E134" s="36" t="s">
        <v>291</v>
      </c>
      <c r="F134" s="54">
        <v>1548</v>
      </c>
      <c r="G134" s="37">
        <v>1369.911504424779</v>
      </c>
      <c r="H134" s="57"/>
      <c r="I134" s="107"/>
    </row>
    <row r="135" spans="1:9" ht="15.75" customHeight="1">
      <c r="A135" s="103"/>
      <c r="B135" s="103"/>
      <c r="C135" s="35" t="s">
        <v>203</v>
      </c>
      <c r="D135" s="20" t="s">
        <v>329</v>
      </c>
      <c r="E135" s="36" t="s">
        <v>291</v>
      </c>
      <c r="F135" s="54">
        <v>1294</v>
      </c>
      <c r="G135" s="37">
        <v>1145.132743362832</v>
      </c>
      <c r="H135" s="57"/>
      <c r="I135" s="107"/>
    </row>
    <row r="136" spans="1:9" ht="15.75" customHeight="1">
      <c r="A136" s="103"/>
      <c r="B136" s="103"/>
      <c r="C136" s="35" t="s">
        <v>203</v>
      </c>
      <c r="D136" s="20" t="s">
        <v>330</v>
      </c>
      <c r="E136" s="36" t="s">
        <v>291</v>
      </c>
      <c r="F136" s="54">
        <v>1506</v>
      </c>
      <c r="G136" s="37">
        <v>1332.7433628318586</v>
      </c>
      <c r="H136" s="57"/>
      <c r="I136" s="107"/>
    </row>
    <row r="137" spans="1:9" ht="15.75" customHeight="1">
      <c r="A137" s="103"/>
      <c r="B137" s="103"/>
      <c r="C137" s="35" t="s">
        <v>203</v>
      </c>
      <c r="D137" s="20" t="s">
        <v>331</v>
      </c>
      <c r="E137" s="36" t="s">
        <v>291</v>
      </c>
      <c r="F137" s="54">
        <v>1313</v>
      </c>
      <c r="G137" s="37">
        <v>1161.9469026548675</v>
      </c>
      <c r="H137" s="57"/>
      <c r="I137" s="107"/>
    </row>
    <row r="138" spans="1:9" ht="15.75" customHeight="1">
      <c r="A138" s="104"/>
      <c r="B138" s="104"/>
      <c r="C138" s="35" t="s">
        <v>203</v>
      </c>
      <c r="D138" s="20" t="s">
        <v>332</v>
      </c>
      <c r="E138" s="36" t="s">
        <v>291</v>
      </c>
      <c r="F138" s="54">
        <v>1528</v>
      </c>
      <c r="G138" s="37">
        <v>1352.212389380531</v>
      </c>
      <c r="H138" s="58"/>
      <c r="I138" s="108"/>
    </row>
    <row r="139" spans="1:9" ht="18.75" customHeight="1">
      <c r="A139" s="102">
        <v>6</v>
      </c>
      <c r="B139" s="115" t="s">
        <v>401</v>
      </c>
      <c r="C139" s="24" t="s">
        <v>175</v>
      </c>
      <c r="D139" s="2" t="s">
        <v>176</v>
      </c>
      <c r="E139" s="8" t="s">
        <v>2</v>
      </c>
      <c r="F139" s="8">
        <v>387.2</v>
      </c>
      <c r="G139" s="21">
        <v>375.58</v>
      </c>
      <c r="H139" s="65" t="s">
        <v>287</v>
      </c>
      <c r="I139" s="106"/>
    </row>
    <row r="140" spans="1:9" ht="18.75" customHeight="1">
      <c r="A140" s="103"/>
      <c r="B140" s="115"/>
      <c r="C140" s="24" t="s">
        <v>175</v>
      </c>
      <c r="D140" s="24" t="s">
        <v>177</v>
      </c>
      <c r="E140" s="2" t="s">
        <v>2</v>
      </c>
      <c r="F140" s="113">
        <v>402.19</v>
      </c>
      <c r="G140" s="113">
        <v>390.48</v>
      </c>
      <c r="H140" s="64"/>
      <c r="I140" s="109"/>
    </row>
    <row r="141" spans="1:9" ht="18.75" customHeight="1">
      <c r="A141" s="103"/>
      <c r="B141" s="115"/>
      <c r="C141" s="24" t="s">
        <v>175</v>
      </c>
      <c r="D141" s="24" t="s">
        <v>178</v>
      </c>
      <c r="E141" s="2" t="s">
        <v>2</v>
      </c>
      <c r="F141" s="113">
        <v>416.55</v>
      </c>
      <c r="G141" s="113">
        <v>404.42</v>
      </c>
      <c r="H141" s="64"/>
      <c r="I141" s="109"/>
    </row>
    <row r="142" spans="1:9" ht="18.75" customHeight="1">
      <c r="A142" s="103"/>
      <c r="B142" s="115"/>
      <c r="C142" s="24" t="s">
        <v>175</v>
      </c>
      <c r="D142" s="24" t="s">
        <v>179</v>
      </c>
      <c r="E142" s="2" t="s">
        <v>2</v>
      </c>
      <c r="F142" s="113">
        <v>429.19</v>
      </c>
      <c r="G142" s="113">
        <v>416.69</v>
      </c>
      <c r="H142" s="64"/>
      <c r="I142" s="109"/>
    </row>
    <row r="143" spans="1:9" ht="18.75" customHeight="1">
      <c r="A143" s="103"/>
      <c r="B143" s="115"/>
      <c r="C143" s="24" t="s">
        <v>175</v>
      </c>
      <c r="D143" s="24" t="s">
        <v>180</v>
      </c>
      <c r="E143" s="2" t="s">
        <v>2</v>
      </c>
      <c r="F143" s="113">
        <v>441.69</v>
      </c>
      <c r="G143" s="113">
        <v>428.83</v>
      </c>
      <c r="H143" s="64"/>
      <c r="I143" s="109"/>
    </row>
    <row r="144" spans="1:9" ht="18.75" customHeight="1">
      <c r="A144" s="103"/>
      <c r="B144" s="115"/>
      <c r="C144" s="24" t="s">
        <v>175</v>
      </c>
      <c r="D144" s="24" t="s">
        <v>181</v>
      </c>
      <c r="E144" s="2" t="s">
        <v>2</v>
      </c>
      <c r="F144" s="113">
        <v>454.35</v>
      </c>
      <c r="G144" s="113">
        <v>441.12</v>
      </c>
      <c r="H144" s="64"/>
      <c r="I144" s="109"/>
    </row>
    <row r="145" spans="1:9" ht="18.75" customHeight="1">
      <c r="A145" s="103"/>
      <c r="B145" s="115"/>
      <c r="C145" s="24" t="s">
        <v>175</v>
      </c>
      <c r="D145" s="24" t="s">
        <v>182</v>
      </c>
      <c r="E145" s="2" t="s">
        <v>2</v>
      </c>
      <c r="F145" s="113">
        <v>467.54</v>
      </c>
      <c r="G145" s="113">
        <v>453.92</v>
      </c>
      <c r="H145" s="64"/>
      <c r="I145" s="109"/>
    </row>
    <row r="146" spans="1:9" ht="18.75" customHeight="1">
      <c r="A146" s="103"/>
      <c r="B146" s="115"/>
      <c r="C146" s="24" t="s">
        <v>175</v>
      </c>
      <c r="D146" s="24" t="s">
        <v>183</v>
      </c>
      <c r="E146" s="2" t="s">
        <v>2</v>
      </c>
      <c r="F146" s="113">
        <v>480.85</v>
      </c>
      <c r="G146" s="113">
        <v>466.85</v>
      </c>
      <c r="H146" s="64"/>
      <c r="I146" s="109"/>
    </row>
    <row r="147" spans="1:9" ht="18.75" customHeight="1">
      <c r="A147" s="103"/>
      <c r="B147" s="115"/>
      <c r="C147" s="24" t="s">
        <v>175</v>
      </c>
      <c r="D147" s="24" t="s">
        <v>184</v>
      </c>
      <c r="E147" s="2" t="s">
        <v>2</v>
      </c>
      <c r="F147" s="113">
        <v>493</v>
      </c>
      <c r="G147" s="113">
        <v>478.64</v>
      </c>
      <c r="H147" s="64"/>
      <c r="I147" s="109"/>
    </row>
    <row r="148" spans="1:9" ht="18.75" customHeight="1">
      <c r="A148" s="103"/>
      <c r="B148" s="115"/>
      <c r="C148" s="24" t="s">
        <v>175</v>
      </c>
      <c r="D148" s="24" t="s">
        <v>185</v>
      </c>
      <c r="E148" s="2" t="s">
        <v>2</v>
      </c>
      <c r="F148" s="113">
        <v>506</v>
      </c>
      <c r="G148" s="113">
        <v>491.54</v>
      </c>
      <c r="H148" s="64"/>
      <c r="I148" s="109"/>
    </row>
    <row r="149" spans="1:9" ht="18.75" customHeight="1">
      <c r="A149" s="103"/>
      <c r="B149" s="115"/>
      <c r="C149" s="24" t="s">
        <v>175</v>
      </c>
      <c r="D149" s="24" t="s">
        <v>186</v>
      </c>
      <c r="E149" s="2" t="s">
        <v>2</v>
      </c>
      <c r="F149" s="113">
        <v>400.01</v>
      </c>
      <c r="G149" s="113">
        <v>388.36</v>
      </c>
      <c r="H149" s="64"/>
      <c r="I149" s="109"/>
    </row>
    <row r="150" spans="1:9" ht="18.75" customHeight="1">
      <c r="A150" s="103"/>
      <c r="B150" s="115"/>
      <c r="C150" s="24" t="s">
        <v>175</v>
      </c>
      <c r="D150" s="24" t="s">
        <v>187</v>
      </c>
      <c r="E150" s="2" t="s">
        <v>2</v>
      </c>
      <c r="F150" s="113">
        <v>414.28</v>
      </c>
      <c r="G150" s="113">
        <v>402.22</v>
      </c>
      <c r="H150" s="64"/>
      <c r="I150" s="109"/>
    </row>
    <row r="151" spans="1:9" ht="18.75" customHeight="1">
      <c r="A151" s="103"/>
      <c r="B151" s="115"/>
      <c r="C151" s="24" t="s">
        <v>175</v>
      </c>
      <c r="D151" s="24" t="s">
        <v>188</v>
      </c>
      <c r="E151" s="2" t="s">
        <v>2</v>
      </c>
      <c r="F151" s="113">
        <v>427.02</v>
      </c>
      <c r="G151" s="113">
        <v>414.58</v>
      </c>
      <c r="H151" s="64"/>
      <c r="I151" s="109"/>
    </row>
    <row r="152" spans="1:9" ht="18.75" customHeight="1">
      <c r="A152" s="103"/>
      <c r="B152" s="115"/>
      <c r="C152" s="24" t="s">
        <v>175</v>
      </c>
      <c r="D152" s="24" t="s">
        <v>189</v>
      </c>
      <c r="E152" s="2" t="s">
        <v>2</v>
      </c>
      <c r="F152" s="113">
        <v>439.53</v>
      </c>
      <c r="G152" s="113">
        <v>426.73</v>
      </c>
      <c r="H152" s="64"/>
      <c r="I152" s="109"/>
    </row>
    <row r="153" spans="1:9" ht="18.75" customHeight="1">
      <c r="A153" s="103"/>
      <c r="B153" s="115"/>
      <c r="C153" s="24" t="s">
        <v>175</v>
      </c>
      <c r="D153" s="24" t="s">
        <v>190</v>
      </c>
      <c r="E153" s="2" t="s">
        <v>2</v>
      </c>
      <c r="F153" s="113">
        <v>452.09</v>
      </c>
      <c r="G153" s="113">
        <v>438.92</v>
      </c>
      <c r="H153" s="64"/>
      <c r="I153" s="109"/>
    </row>
    <row r="154" spans="1:9" ht="18.75" customHeight="1">
      <c r="A154" s="103"/>
      <c r="B154" s="115"/>
      <c r="C154" s="24" t="s">
        <v>175</v>
      </c>
      <c r="D154" s="24" t="s">
        <v>191</v>
      </c>
      <c r="E154" s="2" t="s">
        <v>2</v>
      </c>
      <c r="F154" s="113">
        <v>465.44</v>
      </c>
      <c r="G154" s="113">
        <v>451.88</v>
      </c>
      <c r="H154" s="64"/>
      <c r="I154" s="109"/>
    </row>
    <row r="155" spans="1:9" ht="18.75" customHeight="1">
      <c r="A155" s="103"/>
      <c r="B155" s="115"/>
      <c r="C155" s="24" t="s">
        <v>175</v>
      </c>
      <c r="D155" s="24" t="s">
        <v>192</v>
      </c>
      <c r="E155" s="2" t="s">
        <v>2</v>
      </c>
      <c r="F155" s="113">
        <v>478.85</v>
      </c>
      <c r="G155" s="113">
        <v>464.9</v>
      </c>
      <c r="H155" s="64"/>
      <c r="I155" s="109"/>
    </row>
    <row r="156" spans="1:9" ht="18.75" customHeight="1">
      <c r="A156" s="103"/>
      <c r="B156" s="115"/>
      <c r="C156" s="24" t="s">
        <v>175</v>
      </c>
      <c r="D156" s="24" t="s">
        <v>193</v>
      </c>
      <c r="E156" s="2" t="s">
        <v>2</v>
      </c>
      <c r="F156" s="113">
        <v>490.81</v>
      </c>
      <c r="G156" s="113">
        <v>476.51</v>
      </c>
      <c r="H156" s="64"/>
      <c r="I156" s="109"/>
    </row>
    <row r="157" spans="1:9" ht="18.75" customHeight="1">
      <c r="A157" s="103"/>
      <c r="B157" s="115"/>
      <c r="C157" s="24" t="s">
        <v>175</v>
      </c>
      <c r="D157" s="24" t="s">
        <v>194</v>
      </c>
      <c r="E157" s="2" t="s">
        <v>2</v>
      </c>
      <c r="F157" s="114">
        <v>504</v>
      </c>
      <c r="G157" s="39" t="s">
        <v>458</v>
      </c>
      <c r="H157" s="64"/>
      <c r="I157" s="109"/>
    </row>
    <row r="158" spans="1:9" ht="18.75" customHeight="1">
      <c r="A158" s="103"/>
      <c r="B158" s="115"/>
      <c r="C158" s="24" t="s">
        <v>195</v>
      </c>
      <c r="D158" s="24" t="s">
        <v>196</v>
      </c>
      <c r="E158" s="2" t="s">
        <v>2</v>
      </c>
      <c r="F158" s="16">
        <v>1760</v>
      </c>
      <c r="G158" s="8">
        <f>F158/1.13</f>
        <v>1557.5221238938054</v>
      </c>
      <c r="H158" s="64"/>
      <c r="I158" s="109"/>
    </row>
    <row r="159" spans="1:9" ht="18.75" customHeight="1">
      <c r="A159" s="103"/>
      <c r="B159" s="115"/>
      <c r="C159" s="24" t="s">
        <v>195</v>
      </c>
      <c r="D159" s="24" t="s">
        <v>197</v>
      </c>
      <c r="E159" s="2" t="s">
        <v>2</v>
      </c>
      <c r="F159" s="16">
        <v>1530</v>
      </c>
      <c r="G159" s="8">
        <f>F159/1.13</f>
        <v>1353.982300884956</v>
      </c>
      <c r="H159" s="64"/>
      <c r="I159" s="109"/>
    </row>
    <row r="160" spans="1:9" ht="18.75" customHeight="1">
      <c r="A160" s="103"/>
      <c r="B160" s="115"/>
      <c r="C160" s="24" t="s">
        <v>198</v>
      </c>
      <c r="D160" s="24" t="s">
        <v>199</v>
      </c>
      <c r="E160" s="2" t="s">
        <v>2</v>
      </c>
      <c r="F160" s="21">
        <v>1430</v>
      </c>
      <c r="G160" s="8">
        <f>F160/1.13</f>
        <v>1265.486725663717</v>
      </c>
      <c r="H160" s="64"/>
      <c r="I160" s="109"/>
    </row>
    <row r="161" spans="1:9" ht="18.75" customHeight="1">
      <c r="A161" s="103"/>
      <c r="B161" s="115"/>
      <c r="C161" s="24" t="s">
        <v>198</v>
      </c>
      <c r="D161" s="24" t="s">
        <v>200</v>
      </c>
      <c r="E161" s="2" t="s">
        <v>2</v>
      </c>
      <c r="F161" s="16">
        <v>1300</v>
      </c>
      <c r="G161" s="8">
        <f>F161/1.13</f>
        <v>1150.4424778761063</v>
      </c>
      <c r="H161" s="64"/>
      <c r="I161" s="109"/>
    </row>
    <row r="162" spans="1:9" ht="18.75" customHeight="1">
      <c r="A162" s="104"/>
      <c r="B162" s="115"/>
      <c r="C162" s="24" t="s">
        <v>201</v>
      </c>
      <c r="D162" s="24" t="s">
        <v>202</v>
      </c>
      <c r="E162" s="2" t="s">
        <v>2</v>
      </c>
      <c r="F162" s="16">
        <v>1180</v>
      </c>
      <c r="G162" s="8">
        <f>F162/1.13</f>
        <v>1044.2477876106195</v>
      </c>
      <c r="H162" s="61"/>
      <c r="I162" s="110"/>
    </row>
    <row r="163" spans="1:9" ht="18.75" customHeight="1">
      <c r="A163" s="102">
        <v>7</v>
      </c>
      <c r="B163" s="115" t="s">
        <v>107</v>
      </c>
      <c r="C163" s="116" t="s">
        <v>292</v>
      </c>
      <c r="D163" s="117" t="s">
        <v>293</v>
      </c>
      <c r="E163" s="118" t="s">
        <v>291</v>
      </c>
      <c r="F163" s="119">
        <f>G163*1.03</f>
        <v>404.0793</v>
      </c>
      <c r="G163" s="120">
        <v>392.31</v>
      </c>
      <c r="H163" s="123" t="s">
        <v>294</v>
      </c>
      <c r="I163" s="86"/>
    </row>
    <row r="164" spans="1:9" ht="18.75" customHeight="1">
      <c r="A164" s="103"/>
      <c r="B164" s="115"/>
      <c r="C164" s="116" t="s">
        <v>292</v>
      </c>
      <c r="D164" s="117" t="s">
        <v>295</v>
      </c>
      <c r="E164" s="118" t="s">
        <v>291</v>
      </c>
      <c r="F164" s="119">
        <f aca="true" t="shared" si="7" ref="F164:F177">G164*1.03</f>
        <v>419.622</v>
      </c>
      <c r="G164" s="121">
        <v>407.4</v>
      </c>
      <c r="H164" s="123"/>
      <c r="I164" s="86"/>
    </row>
    <row r="165" spans="1:9" ht="18.75" customHeight="1">
      <c r="A165" s="103"/>
      <c r="B165" s="115"/>
      <c r="C165" s="116" t="s">
        <v>292</v>
      </c>
      <c r="D165" s="117" t="s">
        <v>296</v>
      </c>
      <c r="E165" s="118" t="s">
        <v>291</v>
      </c>
      <c r="F165" s="119">
        <f t="shared" si="7"/>
        <v>432.70300000000003</v>
      </c>
      <c r="G165" s="121">
        <v>420.1</v>
      </c>
      <c r="H165" s="123"/>
      <c r="I165" s="86"/>
    </row>
    <row r="166" spans="1:9" ht="18.75" customHeight="1">
      <c r="A166" s="103"/>
      <c r="B166" s="115"/>
      <c r="C166" s="116" t="s">
        <v>292</v>
      </c>
      <c r="D166" s="117" t="s">
        <v>297</v>
      </c>
      <c r="E166" s="118" t="s">
        <v>291</v>
      </c>
      <c r="F166" s="119">
        <f t="shared" si="7"/>
        <v>445.4544</v>
      </c>
      <c r="G166" s="121">
        <v>432.48</v>
      </c>
      <c r="H166" s="123"/>
      <c r="I166" s="86"/>
    </row>
    <row r="167" spans="1:9" ht="18.75" customHeight="1">
      <c r="A167" s="103"/>
      <c r="B167" s="115"/>
      <c r="C167" s="116" t="s">
        <v>292</v>
      </c>
      <c r="D167" s="117" t="s">
        <v>298</v>
      </c>
      <c r="E167" s="118" t="s">
        <v>291</v>
      </c>
      <c r="F167" s="119">
        <f t="shared" si="7"/>
        <v>458.2985</v>
      </c>
      <c r="G167" s="120">
        <v>444.95</v>
      </c>
      <c r="H167" s="123"/>
      <c r="I167" s="86"/>
    </row>
    <row r="168" spans="1:9" ht="18.75" customHeight="1">
      <c r="A168" s="103"/>
      <c r="B168" s="115"/>
      <c r="C168" s="116" t="s">
        <v>292</v>
      </c>
      <c r="D168" s="117" t="s">
        <v>299</v>
      </c>
      <c r="E168" s="118" t="s">
        <v>291</v>
      </c>
      <c r="F168" s="119">
        <f t="shared" si="7"/>
        <v>471.5443</v>
      </c>
      <c r="G168" s="120">
        <v>457.81</v>
      </c>
      <c r="H168" s="123"/>
      <c r="I168" s="86"/>
    </row>
    <row r="169" spans="1:9" ht="18.75" customHeight="1">
      <c r="A169" s="103"/>
      <c r="B169" s="115"/>
      <c r="C169" s="116" t="s">
        <v>292</v>
      </c>
      <c r="D169" s="117" t="s">
        <v>300</v>
      </c>
      <c r="E169" s="118" t="s">
        <v>291</v>
      </c>
      <c r="F169" s="119">
        <f t="shared" si="7"/>
        <v>485.13</v>
      </c>
      <c r="G169" s="121">
        <v>471</v>
      </c>
      <c r="H169" s="123"/>
      <c r="I169" s="86"/>
    </row>
    <row r="170" spans="1:9" ht="18.75" customHeight="1">
      <c r="A170" s="103"/>
      <c r="B170" s="115"/>
      <c r="C170" s="116" t="s">
        <v>301</v>
      </c>
      <c r="D170" s="117" t="s">
        <v>302</v>
      </c>
      <c r="E170" s="118" t="s">
        <v>291</v>
      </c>
      <c r="F170" s="119">
        <f t="shared" si="7"/>
        <v>361.69480000000004</v>
      </c>
      <c r="G170" s="120">
        <v>351.16</v>
      </c>
      <c r="H170" s="123"/>
      <c r="I170" s="86"/>
    </row>
    <row r="171" spans="1:9" ht="18.75" customHeight="1">
      <c r="A171" s="103"/>
      <c r="B171" s="115"/>
      <c r="C171" s="116" t="s">
        <v>301</v>
      </c>
      <c r="D171" s="117" t="s">
        <v>293</v>
      </c>
      <c r="E171" s="118" t="s">
        <v>291</v>
      </c>
      <c r="F171" s="119">
        <f t="shared" si="7"/>
        <v>377.5053</v>
      </c>
      <c r="G171" s="120">
        <v>366.51</v>
      </c>
      <c r="H171" s="123"/>
      <c r="I171" s="86"/>
    </row>
    <row r="172" spans="1:9" ht="18.75" customHeight="1">
      <c r="A172" s="103"/>
      <c r="B172" s="115"/>
      <c r="C172" s="116" t="s">
        <v>301</v>
      </c>
      <c r="D172" s="117" t="s">
        <v>295</v>
      </c>
      <c r="E172" s="118" t="s">
        <v>291</v>
      </c>
      <c r="F172" s="119">
        <f t="shared" si="7"/>
        <v>392.2034</v>
      </c>
      <c r="G172" s="120">
        <v>380.78</v>
      </c>
      <c r="H172" s="123"/>
      <c r="I172" s="86"/>
    </row>
    <row r="173" spans="1:9" ht="18.75" customHeight="1">
      <c r="A173" s="103"/>
      <c r="B173" s="115"/>
      <c r="C173" s="116" t="s">
        <v>301</v>
      </c>
      <c r="D173" s="117" t="s">
        <v>296</v>
      </c>
      <c r="E173" s="118" t="s">
        <v>291</v>
      </c>
      <c r="F173" s="119">
        <f t="shared" si="7"/>
        <v>404.9651</v>
      </c>
      <c r="G173" s="120">
        <v>393.17</v>
      </c>
      <c r="H173" s="123"/>
      <c r="I173" s="86"/>
    </row>
    <row r="174" spans="1:9" ht="18.75" customHeight="1">
      <c r="A174" s="103"/>
      <c r="B174" s="115"/>
      <c r="C174" s="116" t="s">
        <v>301</v>
      </c>
      <c r="D174" s="117" t="s">
        <v>297</v>
      </c>
      <c r="E174" s="118" t="s">
        <v>291</v>
      </c>
      <c r="F174" s="119">
        <f t="shared" si="7"/>
        <v>422.8459</v>
      </c>
      <c r="G174" s="121">
        <v>410.53</v>
      </c>
      <c r="H174" s="123"/>
      <c r="I174" s="86"/>
    </row>
    <row r="175" spans="1:9" ht="18.75" customHeight="1">
      <c r="A175" s="103"/>
      <c r="B175" s="115"/>
      <c r="C175" s="116" t="s">
        <v>301</v>
      </c>
      <c r="D175" s="117" t="s">
        <v>298</v>
      </c>
      <c r="E175" s="118" t="s">
        <v>291</v>
      </c>
      <c r="F175" s="119">
        <f t="shared" si="7"/>
        <v>439.0375</v>
      </c>
      <c r="G175" s="120">
        <v>426.25</v>
      </c>
      <c r="H175" s="123"/>
      <c r="I175" s="86"/>
    </row>
    <row r="176" spans="1:9" ht="18.75" customHeight="1">
      <c r="A176" s="103"/>
      <c r="B176" s="115"/>
      <c r="C176" s="116" t="s">
        <v>301</v>
      </c>
      <c r="D176" s="117" t="s">
        <v>299</v>
      </c>
      <c r="E176" s="118" t="s">
        <v>291</v>
      </c>
      <c r="F176" s="119">
        <f t="shared" si="7"/>
        <v>456.5681</v>
      </c>
      <c r="G176" s="120">
        <v>443.27</v>
      </c>
      <c r="H176" s="123"/>
      <c r="I176" s="86"/>
    </row>
    <row r="177" spans="1:9" ht="18.75" customHeight="1">
      <c r="A177" s="103"/>
      <c r="B177" s="115"/>
      <c r="C177" s="116" t="s">
        <v>301</v>
      </c>
      <c r="D177" s="117" t="s">
        <v>300</v>
      </c>
      <c r="E177" s="118" t="s">
        <v>291</v>
      </c>
      <c r="F177" s="119">
        <f t="shared" si="7"/>
        <v>475.4377</v>
      </c>
      <c r="G177" s="120">
        <v>461.59</v>
      </c>
      <c r="H177" s="123"/>
      <c r="I177" s="86"/>
    </row>
    <row r="178" spans="1:9" ht="18.75" customHeight="1">
      <c r="A178" s="103"/>
      <c r="B178" s="115"/>
      <c r="C178" s="116" t="s">
        <v>263</v>
      </c>
      <c r="D178" s="117" t="s">
        <v>204</v>
      </c>
      <c r="E178" s="118" t="s">
        <v>291</v>
      </c>
      <c r="F178" s="120">
        <v>1439</v>
      </c>
      <c r="G178" s="122">
        <v>1273</v>
      </c>
      <c r="H178" s="123" t="s">
        <v>290</v>
      </c>
      <c r="I178" s="105"/>
    </row>
    <row r="179" spans="1:9" ht="18.75" customHeight="1">
      <c r="A179" s="103"/>
      <c r="B179" s="115"/>
      <c r="C179" s="116" t="s">
        <v>263</v>
      </c>
      <c r="D179" s="117" t="s">
        <v>205</v>
      </c>
      <c r="E179" s="118" t="s">
        <v>291</v>
      </c>
      <c r="F179" s="120">
        <v>1470</v>
      </c>
      <c r="G179" s="122">
        <v>1301</v>
      </c>
      <c r="H179" s="123"/>
      <c r="I179" s="105"/>
    </row>
    <row r="180" spans="1:9" ht="18.75" customHeight="1">
      <c r="A180" s="103"/>
      <c r="B180" s="115"/>
      <c r="C180" s="116" t="s">
        <v>263</v>
      </c>
      <c r="D180" s="117" t="s">
        <v>207</v>
      </c>
      <c r="E180" s="118" t="s">
        <v>291</v>
      </c>
      <c r="F180" s="120">
        <v>1410</v>
      </c>
      <c r="G180" s="122">
        <v>1248</v>
      </c>
      <c r="H180" s="123"/>
      <c r="I180" s="105"/>
    </row>
    <row r="181" spans="1:9" ht="18.75" customHeight="1">
      <c r="A181" s="103"/>
      <c r="B181" s="115"/>
      <c r="C181" s="116" t="s">
        <v>263</v>
      </c>
      <c r="D181" s="117" t="s">
        <v>208</v>
      </c>
      <c r="E181" s="118" t="s">
        <v>291</v>
      </c>
      <c r="F181" s="120">
        <v>1425</v>
      </c>
      <c r="G181" s="122">
        <v>1261</v>
      </c>
      <c r="H181" s="123"/>
      <c r="I181" s="105"/>
    </row>
    <row r="182" spans="1:9" ht="18.75" customHeight="1">
      <c r="A182" s="103"/>
      <c r="B182" s="115"/>
      <c r="C182" s="116" t="s">
        <v>263</v>
      </c>
      <c r="D182" s="117" t="s">
        <v>209</v>
      </c>
      <c r="E182" s="118" t="s">
        <v>291</v>
      </c>
      <c r="F182" s="120">
        <v>1341</v>
      </c>
      <c r="G182" s="122">
        <v>1187</v>
      </c>
      <c r="H182" s="123"/>
      <c r="I182" s="105"/>
    </row>
    <row r="183" spans="1:9" ht="18.75" customHeight="1">
      <c r="A183" s="103"/>
      <c r="B183" s="115"/>
      <c r="C183" s="116" t="s">
        <v>263</v>
      </c>
      <c r="D183" s="117" t="s">
        <v>210</v>
      </c>
      <c r="E183" s="118" t="s">
        <v>291</v>
      </c>
      <c r="F183" s="120">
        <v>1356</v>
      </c>
      <c r="G183" s="122">
        <v>1200</v>
      </c>
      <c r="H183" s="123"/>
      <c r="I183" s="105"/>
    </row>
    <row r="184" spans="1:9" ht="18.75" customHeight="1">
      <c r="A184" s="103"/>
      <c r="B184" s="115"/>
      <c r="C184" s="116" t="s">
        <v>263</v>
      </c>
      <c r="D184" s="117" t="s">
        <v>211</v>
      </c>
      <c r="E184" s="118" t="s">
        <v>291</v>
      </c>
      <c r="F184" s="120">
        <v>1276</v>
      </c>
      <c r="G184" s="122">
        <v>1130</v>
      </c>
      <c r="H184" s="123"/>
      <c r="I184" s="105"/>
    </row>
    <row r="185" spans="1:9" ht="18.75" customHeight="1">
      <c r="A185" s="103"/>
      <c r="B185" s="115"/>
      <c r="C185" s="116" t="s">
        <v>263</v>
      </c>
      <c r="D185" s="117" t="s">
        <v>212</v>
      </c>
      <c r="E185" s="118" t="s">
        <v>291</v>
      </c>
      <c r="F185" s="120">
        <v>1298</v>
      </c>
      <c r="G185" s="122">
        <v>1148</v>
      </c>
      <c r="H185" s="123"/>
      <c r="I185" s="105"/>
    </row>
    <row r="186" spans="1:9" ht="18.75" customHeight="1">
      <c r="A186" s="104"/>
      <c r="B186" s="115"/>
      <c r="C186" s="116" t="s">
        <v>263</v>
      </c>
      <c r="D186" s="117" t="s">
        <v>213</v>
      </c>
      <c r="E186" s="118" t="s">
        <v>291</v>
      </c>
      <c r="F186" s="120">
        <v>1747</v>
      </c>
      <c r="G186" s="122">
        <v>1546</v>
      </c>
      <c r="H186" s="123"/>
      <c r="I186" s="105"/>
    </row>
    <row r="187" spans="1:9" ht="15" customHeight="1">
      <c r="A187" s="115">
        <v>8</v>
      </c>
      <c r="B187" s="115" t="s">
        <v>402</v>
      </c>
      <c r="C187" s="2" t="s">
        <v>120</v>
      </c>
      <c r="D187" s="2" t="s">
        <v>214</v>
      </c>
      <c r="E187" s="2" t="s">
        <v>2</v>
      </c>
      <c r="F187" s="124">
        <f>G187+G187*0.03</f>
        <v>309.80339999999995</v>
      </c>
      <c r="G187" s="125">
        <f>334.2*0.9</f>
        <v>300.78</v>
      </c>
      <c r="H187" s="126" t="s">
        <v>403</v>
      </c>
      <c r="I187" s="126"/>
    </row>
    <row r="188" spans="1:9" ht="15" customHeight="1">
      <c r="A188" s="115"/>
      <c r="B188" s="115"/>
      <c r="C188" s="2" t="s">
        <v>120</v>
      </c>
      <c r="D188" s="2" t="s">
        <v>215</v>
      </c>
      <c r="E188" s="2" t="s">
        <v>2</v>
      </c>
      <c r="F188" s="124">
        <f aca="true" t="shared" si="8" ref="F188:F251">G188*1.03</f>
        <v>324.9135</v>
      </c>
      <c r="G188" s="125">
        <f>350.5*0.9</f>
        <v>315.45</v>
      </c>
      <c r="H188" s="126"/>
      <c r="I188" s="126"/>
    </row>
    <row r="189" spans="1:9" ht="15" customHeight="1">
      <c r="A189" s="115"/>
      <c r="B189" s="115"/>
      <c r="C189" s="2" t="s">
        <v>120</v>
      </c>
      <c r="D189" s="2" t="s">
        <v>216</v>
      </c>
      <c r="E189" s="2" t="s">
        <v>2</v>
      </c>
      <c r="F189" s="124">
        <f t="shared" si="8"/>
        <v>335.71305</v>
      </c>
      <c r="G189" s="125">
        <f>362.15*0.9</f>
        <v>325.935</v>
      </c>
      <c r="H189" s="126"/>
      <c r="I189" s="126"/>
    </row>
    <row r="190" spans="1:9" ht="15" customHeight="1">
      <c r="A190" s="115"/>
      <c r="B190" s="115"/>
      <c r="C190" s="2" t="s">
        <v>120</v>
      </c>
      <c r="D190" s="2" t="s">
        <v>217</v>
      </c>
      <c r="E190" s="2" t="s">
        <v>7</v>
      </c>
      <c r="F190" s="124">
        <f>G190+G190*0.03</f>
        <v>349.88688</v>
      </c>
      <c r="G190" s="125">
        <f>377.44*0.9</f>
        <v>339.696</v>
      </c>
      <c r="H190" s="126"/>
      <c r="I190" s="126"/>
    </row>
    <row r="191" spans="1:9" ht="15" customHeight="1">
      <c r="A191" s="115"/>
      <c r="B191" s="115"/>
      <c r="C191" s="2" t="s">
        <v>120</v>
      </c>
      <c r="D191" s="2" t="s">
        <v>218</v>
      </c>
      <c r="E191" s="2" t="s">
        <v>2</v>
      </c>
      <c r="F191" s="124">
        <f t="shared" si="8"/>
        <v>366.12792</v>
      </c>
      <c r="G191" s="125">
        <f>394.96*0.9</f>
        <v>355.464</v>
      </c>
      <c r="H191" s="126"/>
      <c r="I191" s="126"/>
    </row>
    <row r="192" spans="1:9" ht="15" customHeight="1">
      <c r="A192" s="115"/>
      <c r="B192" s="115"/>
      <c r="C192" s="2" t="s">
        <v>120</v>
      </c>
      <c r="D192" s="2" t="s">
        <v>219</v>
      </c>
      <c r="E192" s="2" t="s">
        <v>2</v>
      </c>
      <c r="F192" s="124">
        <f t="shared" si="8"/>
        <v>379.64358000000004</v>
      </c>
      <c r="G192" s="125">
        <f>409.54*0.9</f>
        <v>368.586</v>
      </c>
      <c r="H192" s="126"/>
      <c r="I192" s="126"/>
    </row>
    <row r="193" spans="1:9" ht="15" customHeight="1">
      <c r="A193" s="115"/>
      <c r="B193" s="115"/>
      <c r="C193" s="2" t="s">
        <v>127</v>
      </c>
      <c r="D193" s="2" t="s">
        <v>220</v>
      </c>
      <c r="E193" s="2" t="s">
        <v>2</v>
      </c>
      <c r="F193" s="124">
        <f t="shared" si="8"/>
        <v>302.77674</v>
      </c>
      <c r="G193" s="125">
        <f>326.62*0.9</f>
        <v>293.958</v>
      </c>
      <c r="H193" s="126"/>
      <c r="I193" s="126"/>
    </row>
    <row r="194" spans="1:9" ht="15" customHeight="1">
      <c r="A194" s="115"/>
      <c r="B194" s="115"/>
      <c r="C194" s="2" t="s">
        <v>127</v>
      </c>
      <c r="D194" s="2" t="s">
        <v>221</v>
      </c>
      <c r="E194" s="2" t="s">
        <v>2</v>
      </c>
      <c r="F194" s="124">
        <f t="shared" si="8"/>
        <v>318.18348000000003</v>
      </c>
      <c r="G194" s="125">
        <f>343.24*0.9</f>
        <v>308.916</v>
      </c>
      <c r="H194" s="126"/>
      <c r="I194" s="126"/>
    </row>
    <row r="195" spans="1:9" ht="15" customHeight="1">
      <c r="A195" s="115"/>
      <c r="B195" s="115"/>
      <c r="C195" s="2" t="s">
        <v>127</v>
      </c>
      <c r="D195" s="2" t="s">
        <v>222</v>
      </c>
      <c r="E195" s="2" t="s">
        <v>2</v>
      </c>
      <c r="F195" s="124">
        <f t="shared" si="8"/>
        <v>332.84862</v>
      </c>
      <c r="G195" s="125">
        <f>359.06*0.9</f>
        <v>323.154</v>
      </c>
      <c r="H195" s="126"/>
      <c r="I195" s="126"/>
    </row>
    <row r="196" spans="1:9" ht="15" customHeight="1">
      <c r="A196" s="115"/>
      <c r="B196" s="115"/>
      <c r="C196" s="2" t="s">
        <v>127</v>
      </c>
      <c r="D196" s="2" t="s">
        <v>223</v>
      </c>
      <c r="E196" s="2" t="s">
        <v>2</v>
      </c>
      <c r="F196" s="124">
        <f t="shared" si="8"/>
        <v>345.38166</v>
      </c>
      <c r="G196" s="125">
        <f>372.58*0.9</f>
        <v>335.322</v>
      </c>
      <c r="H196" s="126"/>
      <c r="I196" s="126"/>
    </row>
    <row r="197" spans="1:9" ht="15" customHeight="1">
      <c r="A197" s="115"/>
      <c r="B197" s="115"/>
      <c r="C197" s="2" t="s">
        <v>127</v>
      </c>
      <c r="D197" s="2" t="s">
        <v>224</v>
      </c>
      <c r="E197" s="2" t="s">
        <v>7</v>
      </c>
      <c r="F197" s="124">
        <f t="shared" si="8"/>
        <v>363.06882</v>
      </c>
      <c r="G197" s="125">
        <f>391.66*0.9</f>
        <v>352.494</v>
      </c>
      <c r="H197" s="126"/>
      <c r="I197" s="126"/>
    </row>
    <row r="198" spans="1:9" ht="15" customHeight="1">
      <c r="A198" s="115"/>
      <c r="B198" s="115"/>
      <c r="C198" s="2" t="s">
        <v>127</v>
      </c>
      <c r="D198" s="2" t="s">
        <v>225</v>
      </c>
      <c r="E198" s="2" t="s">
        <v>7</v>
      </c>
      <c r="F198" s="124">
        <f t="shared" si="8"/>
        <v>378.96687000000003</v>
      </c>
      <c r="G198" s="125">
        <f>408.81*0.9</f>
        <v>367.92900000000003</v>
      </c>
      <c r="H198" s="126"/>
      <c r="I198" s="126"/>
    </row>
    <row r="199" spans="1:9" ht="15" customHeight="1">
      <c r="A199" s="115"/>
      <c r="B199" s="115"/>
      <c r="C199" s="2" t="s">
        <v>127</v>
      </c>
      <c r="D199" s="2" t="s">
        <v>226</v>
      </c>
      <c r="E199" s="2" t="s">
        <v>7</v>
      </c>
      <c r="F199" s="124">
        <f t="shared" si="8"/>
        <v>395.68995</v>
      </c>
      <c r="G199" s="125">
        <f>426.85*0.9</f>
        <v>384.165</v>
      </c>
      <c r="H199" s="126"/>
      <c r="I199" s="126"/>
    </row>
    <row r="200" spans="1:9" ht="15" customHeight="1">
      <c r="A200" s="115"/>
      <c r="B200" s="115"/>
      <c r="C200" s="2" t="s">
        <v>127</v>
      </c>
      <c r="D200" s="2" t="s">
        <v>227</v>
      </c>
      <c r="E200" s="2" t="s">
        <v>7</v>
      </c>
      <c r="F200" s="124">
        <f t="shared" si="8"/>
        <v>413.69228999999996</v>
      </c>
      <c r="G200" s="125">
        <f>446.27*0.9</f>
        <v>401.643</v>
      </c>
      <c r="H200" s="126"/>
      <c r="I200" s="126"/>
    </row>
    <row r="201" spans="1:9" ht="15" customHeight="1">
      <c r="A201" s="115"/>
      <c r="B201" s="115"/>
      <c r="C201" s="2" t="s">
        <v>127</v>
      </c>
      <c r="D201" s="2" t="s">
        <v>228</v>
      </c>
      <c r="E201" s="2" t="s">
        <v>7</v>
      </c>
      <c r="F201" s="124">
        <f t="shared" si="8"/>
        <v>429.2380800000001</v>
      </c>
      <c r="G201" s="125">
        <f>463.04*0.9</f>
        <v>416.73600000000005</v>
      </c>
      <c r="H201" s="126"/>
      <c r="I201" s="126"/>
    </row>
    <row r="202" spans="1:9" ht="15" customHeight="1">
      <c r="A202" s="115"/>
      <c r="B202" s="115"/>
      <c r="C202" s="2" t="s">
        <v>127</v>
      </c>
      <c r="D202" s="2" t="s">
        <v>229</v>
      </c>
      <c r="E202" s="2" t="s">
        <v>7</v>
      </c>
      <c r="F202" s="124">
        <f t="shared" si="8"/>
        <v>445.02489</v>
      </c>
      <c r="G202" s="125">
        <f>480.07*0.9</f>
        <v>432.063</v>
      </c>
      <c r="H202" s="126"/>
      <c r="I202" s="126"/>
    </row>
    <row r="203" spans="1:9" ht="15" customHeight="1">
      <c r="A203" s="115"/>
      <c r="B203" s="115"/>
      <c r="C203" s="2" t="s">
        <v>127</v>
      </c>
      <c r="D203" s="2" t="s">
        <v>230</v>
      </c>
      <c r="E203" s="2" t="s">
        <v>7</v>
      </c>
      <c r="F203" s="124">
        <f t="shared" si="8"/>
        <v>301.02471</v>
      </c>
      <c r="G203" s="125">
        <f>324.73*0.9</f>
        <v>292.257</v>
      </c>
      <c r="H203" s="126"/>
      <c r="I203" s="126"/>
    </row>
    <row r="204" spans="1:9" ht="15" customHeight="1">
      <c r="A204" s="115"/>
      <c r="B204" s="115"/>
      <c r="C204" s="2" t="s">
        <v>127</v>
      </c>
      <c r="D204" s="2" t="s">
        <v>231</v>
      </c>
      <c r="E204" s="2" t="s">
        <v>7</v>
      </c>
      <c r="F204" s="124">
        <f t="shared" si="8"/>
        <v>316.44999</v>
      </c>
      <c r="G204" s="125">
        <f>341.37*0.9</f>
        <v>307.233</v>
      </c>
      <c r="H204" s="126"/>
      <c r="I204" s="126"/>
    </row>
    <row r="205" spans="1:9" ht="15" customHeight="1">
      <c r="A205" s="115"/>
      <c r="B205" s="115"/>
      <c r="C205" s="2" t="s">
        <v>127</v>
      </c>
      <c r="D205" s="2" t="s">
        <v>232</v>
      </c>
      <c r="E205" s="2" t="s">
        <v>7</v>
      </c>
      <c r="F205" s="124">
        <f t="shared" si="8"/>
        <v>331.19856</v>
      </c>
      <c r="G205" s="125">
        <f>357.28*0.9</f>
        <v>321.55199999999996</v>
      </c>
      <c r="H205" s="126"/>
      <c r="I205" s="126"/>
    </row>
    <row r="206" spans="1:9" ht="15" customHeight="1">
      <c r="A206" s="115"/>
      <c r="B206" s="115"/>
      <c r="C206" s="2" t="s">
        <v>127</v>
      </c>
      <c r="D206" s="2" t="s">
        <v>233</v>
      </c>
      <c r="E206" s="2" t="s">
        <v>7</v>
      </c>
      <c r="F206" s="124">
        <f t="shared" si="8"/>
        <v>343.30518</v>
      </c>
      <c r="G206" s="125">
        <f>370.34*0.9</f>
        <v>333.306</v>
      </c>
      <c r="H206" s="126"/>
      <c r="I206" s="126"/>
    </row>
    <row r="207" spans="1:9" ht="15" customHeight="1">
      <c r="A207" s="115"/>
      <c r="B207" s="115"/>
      <c r="C207" s="2" t="s">
        <v>127</v>
      </c>
      <c r="D207" s="2" t="s">
        <v>234</v>
      </c>
      <c r="E207" s="2" t="s">
        <v>7</v>
      </c>
      <c r="F207" s="124">
        <f t="shared" si="8"/>
        <v>358.0444800000001</v>
      </c>
      <c r="G207" s="125">
        <f>386.24*0.9</f>
        <v>347.61600000000004</v>
      </c>
      <c r="H207" s="126"/>
      <c r="I207" s="126"/>
    </row>
    <row r="208" spans="1:9" ht="15" customHeight="1">
      <c r="A208" s="115"/>
      <c r="B208" s="115"/>
      <c r="C208" s="2" t="s">
        <v>127</v>
      </c>
      <c r="D208" s="2" t="s">
        <v>235</v>
      </c>
      <c r="E208" s="2" t="s">
        <v>7</v>
      </c>
      <c r="F208" s="124">
        <f t="shared" si="8"/>
        <v>370.82781</v>
      </c>
      <c r="G208" s="125">
        <f>400.03*0.9</f>
        <v>360.027</v>
      </c>
      <c r="H208" s="126"/>
      <c r="I208" s="126"/>
    </row>
    <row r="209" spans="1:9" ht="15" customHeight="1">
      <c r="A209" s="115"/>
      <c r="B209" s="115"/>
      <c r="C209" s="2" t="s">
        <v>127</v>
      </c>
      <c r="D209" s="2" t="s">
        <v>236</v>
      </c>
      <c r="E209" s="2" t="s">
        <v>7</v>
      </c>
      <c r="F209" s="124">
        <f t="shared" si="8"/>
        <v>384.42690000000005</v>
      </c>
      <c r="G209" s="125">
        <f>414.7*0.9</f>
        <v>373.23</v>
      </c>
      <c r="H209" s="126"/>
      <c r="I209" s="126"/>
    </row>
    <row r="210" spans="1:9" ht="15" customHeight="1">
      <c r="A210" s="115"/>
      <c r="B210" s="115"/>
      <c r="C210" s="2" t="s">
        <v>127</v>
      </c>
      <c r="D210" s="2" t="s">
        <v>237</v>
      </c>
      <c r="E210" s="2" t="s">
        <v>7</v>
      </c>
      <c r="F210" s="124">
        <f t="shared" si="8"/>
        <v>399.51846</v>
      </c>
      <c r="G210" s="125">
        <f>430.98*0.9</f>
        <v>387.882</v>
      </c>
      <c r="H210" s="126"/>
      <c r="I210" s="126"/>
    </row>
    <row r="211" spans="1:9" ht="15" customHeight="1">
      <c r="A211" s="115"/>
      <c r="B211" s="115"/>
      <c r="C211" s="2" t="s">
        <v>127</v>
      </c>
      <c r="D211" s="2" t="s">
        <v>238</v>
      </c>
      <c r="E211" s="2" t="s">
        <v>7</v>
      </c>
      <c r="F211" s="124">
        <f t="shared" si="8"/>
        <v>412.37595000000005</v>
      </c>
      <c r="G211" s="125">
        <f>444.85*0.9</f>
        <v>400.365</v>
      </c>
      <c r="H211" s="126"/>
      <c r="I211" s="126"/>
    </row>
    <row r="212" spans="1:9" ht="15" customHeight="1">
      <c r="A212" s="115"/>
      <c r="B212" s="115"/>
      <c r="C212" s="2" t="s">
        <v>127</v>
      </c>
      <c r="D212" s="2" t="s">
        <v>239</v>
      </c>
      <c r="E212" s="2" t="s">
        <v>7</v>
      </c>
      <c r="F212" s="124">
        <f t="shared" si="8"/>
        <v>425.40957000000003</v>
      </c>
      <c r="G212" s="125">
        <f>458.91*0.9</f>
        <v>413.019</v>
      </c>
      <c r="H212" s="126"/>
      <c r="I212" s="126"/>
    </row>
    <row r="213" spans="1:9" ht="12.75" customHeight="1">
      <c r="A213" s="115"/>
      <c r="B213" s="115"/>
      <c r="C213" s="2" t="s">
        <v>148</v>
      </c>
      <c r="D213" s="2" t="s">
        <v>240</v>
      </c>
      <c r="E213" s="2" t="s">
        <v>7</v>
      </c>
      <c r="F213" s="124">
        <f t="shared" si="8"/>
        <v>345.22407000000004</v>
      </c>
      <c r="G213" s="125">
        <f>372.41*0.9</f>
        <v>335.16900000000004</v>
      </c>
      <c r="H213" s="126"/>
      <c r="I213" s="126"/>
    </row>
    <row r="214" spans="1:9" ht="12.75" customHeight="1">
      <c r="A214" s="115"/>
      <c r="B214" s="115"/>
      <c r="C214" s="2" t="s">
        <v>148</v>
      </c>
      <c r="D214" s="2" t="s">
        <v>241</v>
      </c>
      <c r="E214" s="2" t="s">
        <v>7</v>
      </c>
      <c r="F214" s="124">
        <f t="shared" si="8"/>
        <v>359.96337</v>
      </c>
      <c r="G214" s="125">
        <f>388.31*0.9</f>
        <v>349.479</v>
      </c>
      <c r="H214" s="126"/>
      <c r="I214" s="126"/>
    </row>
    <row r="215" spans="1:9" ht="12.75" customHeight="1">
      <c r="A215" s="115"/>
      <c r="B215" s="115"/>
      <c r="C215" s="2" t="s">
        <v>148</v>
      </c>
      <c r="D215" s="2" t="s">
        <v>242</v>
      </c>
      <c r="E215" s="2" t="s">
        <v>7</v>
      </c>
      <c r="F215" s="124">
        <f t="shared" si="8"/>
        <v>373.15458</v>
      </c>
      <c r="G215" s="125">
        <f>402.54*0.9</f>
        <v>362.286</v>
      </c>
      <c r="H215" s="126"/>
      <c r="I215" s="126"/>
    </row>
    <row r="216" spans="1:9" ht="12.75" customHeight="1">
      <c r="A216" s="115"/>
      <c r="B216" s="115"/>
      <c r="C216" s="2" t="s">
        <v>148</v>
      </c>
      <c r="D216" s="2" t="s">
        <v>243</v>
      </c>
      <c r="E216" s="2" t="s">
        <v>7</v>
      </c>
      <c r="F216" s="124">
        <f t="shared" si="8"/>
        <v>387.06885000000005</v>
      </c>
      <c r="G216" s="125">
        <f>417.55*0.9</f>
        <v>375.795</v>
      </c>
      <c r="H216" s="126"/>
      <c r="I216" s="126"/>
    </row>
    <row r="217" spans="1:9" ht="12.75" customHeight="1">
      <c r="A217" s="115"/>
      <c r="B217" s="115"/>
      <c r="C217" s="2" t="s">
        <v>148</v>
      </c>
      <c r="D217" s="2" t="s">
        <v>244</v>
      </c>
      <c r="E217" s="2" t="s">
        <v>7</v>
      </c>
      <c r="F217" s="124">
        <f t="shared" si="8"/>
        <v>400.48254</v>
      </c>
      <c r="G217" s="125">
        <f>432.02*0.9</f>
        <v>388.818</v>
      </c>
      <c r="H217" s="126"/>
      <c r="I217" s="126"/>
    </row>
    <row r="218" spans="1:9" ht="15" customHeight="1">
      <c r="A218" s="115">
        <v>8</v>
      </c>
      <c r="B218" s="115" t="s">
        <v>402</v>
      </c>
      <c r="C218" s="2" t="s">
        <v>148</v>
      </c>
      <c r="D218" s="2" t="s">
        <v>245</v>
      </c>
      <c r="E218" s="2" t="s">
        <v>7</v>
      </c>
      <c r="F218" s="124">
        <f t="shared" si="8"/>
        <v>414.07236</v>
      </c>
      <c r="G218" s="125">
        <f>446.68*0.9</f>
        <v>402.012</v>
      </c>
      <c r="H218" s="126" t="s">
        <v>403</v>
      </c>
      <c r="I218" s="126"/>
    </row>
    <row r="219" spans="1:9" ht="15" customHeight="1">
      <c r="A219" s="115"/>
      <c r="B219" s="115"/>
      <c r="C219" s="2" t="s">
        <v>148</v>
      </c>
      <c r="D219" s="2" t="s">
        <v>246</v>
      </c>
      <c r="E219" s="2" t="s">
        <v>7</v>
      </c>
      <c r="F219" s="124">
        <f t="shared" si="8"/>
        <v>427.81977</v>
      </c>
      <c r="G219" s="125">
        <f>461.51*0.9</f>
        <v>415.359</v>
      </c>
      <c r="H219" s="126"/>
      <c r="I219" s="126"/>
    </row>
    <row r="220" spans="1:9" ht="15" customHeight="1">
      <c r="A220" s="115"/>
      <c r="B220" s="115"/>
      <c r="C220" s="2" t="s">
        <v>148</v>
      </c>
      <c r="D220" s="2" t="s">
        <v>247</v>
      </c>
      <c r="E220" s="2" t="s">
        <v>7</v>
      </c>
      <c r="F220" s="124">
        <f t="shared" si="8"/>
        <v>440.68653</v>
      </c>
      <c r="G220" s="125">
        <f>475.39*0.9</f>
        <v>427.851</v>
      </c>
      <c r="H220" s="126"/>
      <c r="I220" s="126"/>
    </row>
    <row r="221" spans="1:9" ht="15" customHeight="1">
      <c r="A221" s="115"/>
      <c r="B221" s="115"/>
      <c r="C221" s="2" t="s">
        <v>148</v>
      </c>
      <c r="D221" s="2" t="s">
        <v>248</v>
      </c>
      <c r="E221" s="2" t="s">
        <v>7</v>
      </c>
      <c r="F221" s="124">
        <f t="shared" si="8"/>
        <v>454.40613</v>
      </c>
      <c r="G221" s="125">
        <f>490.19*0.9</f>
        <v>441.171</v>
      </c>
      <c r="H221" s="126"/>
      <c r="I221" s="126"/>
    </row>
    <row r="222" spans="1:9" ht="15" customHeight="1">
      <c r="A222" s="115"/>
      <c r="B222" s="115"/>
      <c r="C222" s="2" t="s">
        <v>148</v>
      </c>
      <c r="D222" s="2" t="s">
        <v>249</v>
      </c>
      <c r="E222" s="2" t="s">
        <v>7</v>
      </c>
      <c r="F222" s="124">
        <f t="shared" si="8"/>
        <v>343.32372000000004</v>
      </c>
      <c r="G222" s="125">
        <f>370.36*0.9</f>
        <v>333.324</v>
      </c>
      <c r="H222" s="126"/>
      <c r="I222" s="126"/>
    </row>
    <row r="223" spans="1:9" ht="15" customHeight="1">
      <c r="A223" s="115"/>
      <c r="B223" s="115"/>
      <c r="C223" s="2" t="s">
        <v>148</v>
      </c>
      <c r="D223" s="2" t="s">
        <v>250</v>
      </c>
      <c r="E223" s="2" t="s">
        <v>7</v>
      </c>
      <c r="F223" s="124">
        <f t="shared" si="8"/>
        <v>357.99813000000006</v>
      </c>
      <c r="G223" s="125">
        <f>386.19*0.9</f>
        <v>347.571</v>
      </c>
      <c r="H223" s="126"/>
      <c r="I223" s="126"/>
    </row>
    <row r="224" spans="1:9" ht="15" customHeight="1">
      <c r="A224" s="115"/>
      <c r="B224" s="115"/>
      <c r="C224" s="2" t="s">
        <v>148</v>
      </c>
      <c r="D224" s="2" t="s">
        <v>251</v>
      </c>
      <c r="E224" s="2" t="s">
        <v>7</v>
      </c>
      <c r="F224" s="124">
        <f t="shared" si="8"/>
        <v>371.29131</v>
      </c>
      <c r="G224" s="125">
        <f>400.53*0.9</f>
        <v>360.477</v>
      </c>
      <c r="H224" s="126"/>
      <c r="I224" s="126"/>
    </row>
    <row r="225" spans="1:9" ht="15" customHeight="1">
      <c r="A225" s="115"/>
      <c r="B225" s="115"/>
      <c r="C225" s="2" t="s">
        <v>148</v>
      </c>
      <c r="D225" s="2" t="s">
        <v>252</v>
      </c>
      <c r="E225" s="2" t="s">
        <v>7</v>
      </c>
      <c r="F225" s="124">
        <f t="shared" si="8"/>
        <v>385.19631</v>
      </c>
      <c r="G225" s="125">
        <f>415.53*0.9</f>
        <v>373.977</v>
      </c>
      <c r="H225" s="126"/>
      <c r="I225" s="126"/>
    </row>
    <row r="226" spans="1:9" ht="15" customHeight="1">
      <c r="A226" s="115"/>
      <c r="B226" s="115"/>
      <c r="C226" s="2" t="s">
        <v>148</v>
      </c>
      <c r="D226" s="2" t="s">
        <v>253</v>
      </c>
      <c r="E226" s="2" t="s">
        <v>7</v>
      </c>
      <c r="F226" s="124">
        <f t="shared" si="8"/>
        <v>398.5173</v>
      </c>
      <c r="G226" s="125">
        <f>429.9*0.9</f>
        <v>386.90999999999997</v>
      </c>
      <c r="H226" s="126"/>
      <c r="I226" s="126"/>
    </row>
    <row r="227" spans="1:9" ht="15" customHeight="1">
      <c r="A227" s="115"/>
      <c r="B227" s="115"/>
      <c r="C227" s="2" t="s">
        <v>148</v>
      </c>
      <c r="D227" s="2" t="s">
        <v>254</v>
      </c>
      <c r="E227" s="2" t="s">
        <v>7</v>
      </c>
      <c r="F227" s="124">
        <f t="shared" si="8"/>
        <v>412.19982000000005</v>
      </c>
      <c r="G227" s="125">
        <f>444.66*0.9</f>
        <v>400.194</v>
      </c>
      <c r="H227" s="126"/>
      <c r="I227" s="126"/>
    </row>
    <row r="228" spans="1:9" ht="15" customHeight="1">
      <c r="A228" s="115"/>
      <c r="B228" s="115"/>
      <c r="C228" s="2" t="s">
        <v>148</v>
      </c>
      <c r="D228" s="2" t="s">
        <v>255</v>
      </c>
      <c r="E228" s="2" t="s">
        <v>7</v>
      </c>
      <c r="F228" s="124">
        <f t="shared" si="8"/>
        <v>426.01212</v>
      </c>
      <c r="G228" s="125">
        <f>459.56*0.9</f>
        <v>413.604</v>
      </c>
      <c r="H228" s="126"/>
      <c r="I228" s="126"/>
    </row>
    <row r="229" spans="1:9" ht="15" customHeight="1">
      <c r="A229" s="115"/>
      <c r="B229" s="115"/>
      <c r="C229" s="2" t="s">
        <v>148</v>
      </c>
      <c r="D229" s="2" t="s">
        <v>256</v>
      </c>
      <c r="E229" s="2" t="s">
        <v>7</v>
      </c>
      <c r="F229" s="124">
        <f t="shared" si="8"/>
        <v>438.74910000000006</v>
      </c>
      <c r="G229" s="125">
        <f>473.3*0.9</f>
        <v>425.97</v>
      </c>
      <c r="H229" s="126"/>
      <c r="I229" s="126"/>
    </row>
    <row r="230" spans="1:9" ht="15" customHeight="1">
      <c r="A230" s="115"/>
      <c r="B230" s="115"/>
      <c r="C230" s="2" t="s">
        <v>148</v>
      </c>
      <c r="D230" s="2" t="s">
        <v>257</v>
      </c>
      <c r="E230" s="2" t="s">
        <v>7</v>
      </c>
      <c r="F230" s="124">
        <f t="shared" si="8"/>
        <v>452.376</v>
      </c>
      <c r="G230" s="125">
        <f>488*0.9</f>
        <v>439.2</v>
      </c>
      <c r="H230" s="126"/>
      <c r="I230" s="126"/>
    </row>
    <row r="231" spans="1:9" ht="15" customHeight="1">
      <c r="A231" s="115"/>
      <c r="B231" s="115"/>
      <c r="C231" s="2" t="s">
        <v>168</v>
      </c>
      <c r="D231" s="2" t="s">
        <v>258</v>
      </c>
      <c r="E231" s="2" t="s">
        <v>7</v>
      </c>
      <c r="F231" s="124">
        <f t="shared" si="8"/>
        <v>353.28897</v>
      </c>
      <c r="G231" s="125">
        <f>381.11*0.9</f>
        <v>342.999</v>
      </c>
      <c r="H231" s="126"/>
      <c r="I231" s="126"/>
    </row>
    <row r="232" spans="1:9" ht="15" customHeight="1">
      <c r="A232" s="115"/>
      <c r="B232" s="115"/>
      <c r="C232" s="2" t="s">
        <v>168</v>
      </c>
      <c r="D232" s="2" t="s">
        <v>216</v>
      </c>
      <c r="E232" s="2" t="s">
        <v>7</v>
      </c>
      <c r="F232" s="124">
        <f t="shared" si="8"/>
        <v>363.24495</v>
      </c>
      <c r="G232" s="125">
        <f>391.85*0.9</f>
        <v>352.665</v>
      </c>
      <c r="H232" s="126"/>
      <c r="I232" s="126"/>
    </row>
    <row r="233" spans="1:9" ht="15" customHeight="1">
      <c r="A233" s="115"/>
      <c r="B233" s="115"/>
      <c r="C233" s="2" t="s">
        <v>168</v>
      </c>
      <c r="D233" s="2" t="s">
        <v>217</v>
      </c>
      <c r="E233" s="2" t="s">
        <v>7</v>
      </c>
      <c r="F233" s="124">
        <f t="shared" si="8"/>
        <v>378.277182</v>
      </c>
      <c r="G233" s="125">
        <f>408.066*0.9</f>
        <v>367.25939999999997</v>
      </c>
      <c r="H233" s="126"/>
      <c r="I233" s="126"/>
    </row>
    <row r="234" spans="1:9" ht="15" customHeight="1">
      <c r="A234" s="115"/>
      <c r="B234" s="115"/>
      <c r="C234" s="2" t="s">
        <v>168</v>
      </c>
      <c r="D234" s="2" t="s">
        <v>218</v>
      </c>
      <c r="E234" s="2" t="s">
        <v>7</v>
      </c>
      <c r="F234" s="124">
        <f t="shared" si="8"/>
        <v>394.2994500000001</v>
      </c>
      <c r="G234" s="125">
        <f>425.35*0.9</f>
        <v>382.81500000000005</v>
      </c>
      <c r="H234" s="126"/>
      <c r="I234" s="126"/>
    </row>
    <row r="235" spans="1:9" ht="15" customHeight="1">
      <c r="A235" s="115"/>
      <c r="B235" s="115"/>
      <c r="C235" s="2" t="s">
        <v>168</v>
      </c>
      <c r="D235" s="2" t="s">
        <v>259</v>
      </c>
      <c r="E235" s="2" t="s">
        <v>7</v>
      </c>
      <c r="F235" s="124">
        <f t="shared" si="8"/>
        <v>407.89853999999997</v>
      </c>
      <c r="G235" s="125">
        <f>440.02*0.9</f>
        <v>396.018</v>
      </c>
      <c r="H235" s="126"/>
      <c r="I235" s="126"/>
    </row>
    <row r="236" spans="1:9" ht="15" customHeight="1">
      <c r="A236" s="115"/>
      <c r="B236" s="115"/>
      <c r="C236" s="2" t="s">
        <v>169</v>
      </c>
      <c r="D236" s="2" t="s">
        <v>260</v>
      </c>
      <c r="E236" s="2" t="s">
        <v>7</v>
      </c>
      <c r="F236" s="124">
        <f t="shared" si="8"/>
        <v>373.41414000000003</v>
      </c>
      <c r="G236" s="125">
        <f>402.82*0.9</f>
        <v>362.538</v>
      </c>
      <c r="H236" s="126"/>
      <c r="I236" s="126"/>
    </row>
    <row r="237" spans="1:9" ht="15" customHeight="1">
      <c r="A237" s="115"/>
      <c r="B237" s="115"/>
      <c r="C237" s="2" t="s">
        <v>169</v>
      </c>
      <c r="D237" s="2" t="s">
        <v>223</v>
      </c>
      <c r="E237" s="2" t="s">
        <v>7</v>
      </c>
      <c r="F237" s="124">
        <f t="shared" si="8"/>
        <v>385.78959000000003</v>
      </c>
      <c r="G237" s="125">
        <f>416.17*0.9</f>
        <v>374.553</v>
      </c>
      <c r="H237" s="126"/>
      <c r="I237" s="126"/>
    </row>
    <row r="238" spans="1:9" ht="15" customHeight="1">
      <c r="A238" s="115"/>
      <c r="B238" s="115"/>
      <c r="C238" s="2" t="s">
        <v>169</v>
      </c>
      <c r="D238" s="2" t="s">
        <v>224</v>
      </c>
      <c r="E238" s="2" t="s">
        <v>7</v>
      </c>
      <c r="F238" s="124">
        <f t="shared" si="8"/>
        <v>399.17547</v>
      </c>
      <c r="G238" s="125">
        <f>430.61*0.9</f>
        <v>387.54900000000004</v>
      </c>
      <c r="H238" s="126"/>
      <c r="I238" s="126"/>
    </row>
    <row r="239" spans="1:9" ht="15" customHeight="1">
      <c r="A239" s="115"/>
      <c r="B239" s="115"/>
      <c r="C239" s="2" t="s">
        <v>169</v>
      </c>
      <c r="D239" s="2" t="s">
        <v>225</v>
      </c>
      <c r="E239" s="2" t="s">
        <v>7</v>
      </c>
      <c r="F239" s="124">
        <f t="shared" si="8"/>
        <v>412.81164</v>
      </c>
      <c r="G239" s="125">
        <f>445.32*0.9</f>
        <v>400.788</v>
      </c>
      <c r="H239" s="126"/>
      <c r="I239" s="126"/>
    </row>
    <row r="240" spans="1:9" ht="15" customHeight="1">
      <c r="A240" s="115"/>
      <c r="B240" s="115"/>
      <c r="C240" s="2" t="s">
        <v>169</v>
      </c>
      <c r="D240" s="2" t="s">
        <v>226</v>
      </c>
      <c r="E240" s="2" t="s">
        <v>7</v>
      </c>
      <c r="F240" s="124">
        <f t="shared" si="8"/>
        <v>427.12452</v>
      </c>
      <c r="G240" s="125">
        <f>460.76*0.9</f>
        <v>414.684</v>
      </c>
      <c r="H240" s="126"/>
      <c r="I240" s="126"/>
    </row>
    <row r="241" spans="1:9" ht="15" customHeight="1">
      <c r="A241" s="115"/>
      <c r="B241" s="115"/>
      <c r="C241" s="2" t="s">
        <v>169</v>
      </c>
      <c r="D241" s="2" t="s">
        <v>227</v>
      </c>
      <c r="E241" s="2" t="s">
        <v>7</v>
      </c>
      <c r="F241" s="124">
        <f t="shared" si="8"/>
        <v>440.45477999999997</v>
      </c>
      <c r="G241" s="125">
        <f>475.14*0.9</f>
        <v>427.626</v>
      </c>
      <c r="H241" s="126"/>
      <c r="I241" s="126"/>
    </row>
    <row r="242" spans="1:9" ht="15" customHeight="1">
      <c r="A242" s="115"/>
      <c r="B242" s="115"/>
      <c r="C242" s="2" t="s">
        <v>169</v>
      </c>
      <c r="D242" s="2" t="s">
        <v>232</v>
      </c>
      <c r="E242" s="2" t="s">
        <v>7</v>
      </c>
      <c r="F242" s="124">
        <f t="shared" si="8"/>
        <v>371.60649</v>
      </c>
      <c r="G242" s="125">
        <f>400.87*0.9</f>
        <v>360.783</v>
      </c>
      <c r="H242" s="126"/>
      <c r="I242" s="126"/>
    </row>
    <row r="243" spans="1:9" ht="15" customHeight="1">
      <c r="A243" s="115"/>
      <c r="B243" s="115"/>
      <c r="C243" s="2" t="s">
        <v>169</v>
      </c>
      <c r="D243" s="2" t="s">
        <v>233</v>
      </c>
      <c r="E243" s="2" t="s">
        <v>7</v>
      </c>
      <c r="F243" s="124">
        <f t="shared" si="8"/>
        <v>384.00048000000004</v>
      </c>
      <c r="G243" s="125">
        <f>414.24*0.9</f>
        <v>372.81600000000003</v>
      </c>
      <c r="H243" s="126"/>
      <c r="I243" s="126"/>
    </row>
    <row r="244" spans="1:9" ht="15" customHeight="1">
      <c r="A244" s="115"/>
      <c r="B244" s="115"/>
      <c r="C244" s="2" t="s">
        <v>169</v>
      </c>
      <c r="D244" s="2" t="s">
        <v>234</v>
      </c>
      <c r="E244" s="2" t="s">
        <v>7</v>
      </c>
      <c r="F244" s="124">
        <f t="shared" si="8"/>
        <v>397.45125</v>
      </c>
      <c r="G244" s="125">
        <f>428.75*0.9</f>
        <v>385.875</v>
      </c>
      <c r="H244" s="126"/>
      <c r="I244" s="126"/>
    </row>
    <row r="245" spans="1:9" ht="15" customHeight="1">
      <c r="A245" s="115"/>
      <c r="B245" s="115"/>
      <c r="C245" s="2" t="s">
        <v>169</v>
      </c>
      <c r="D245" s="2" t="s">
        <v>235</v>
      </c>
      <c r="E245" s="2" t="s">
        <v>7</v>
      </c>
      <c r="F245" s="124">
        <f t="shared" si="8"/>
        <v>411.06888000000004</v>
      </c>
      <c r="G245" s="125">
        <f>443.44*0.9</f>
        <v>399.096</v>
      </c>
      <c r="H245" s="126"/>
      <c r="I245" s="126"/>
    </row>
    <row r="246" spans="1:9" ht="15" customHeight="1">
      <c r="A246" s="115"/>
      <c r="B246" s="115"/>
      <c r="C246" s="2" t="s">
        <v>169</v>
      </c>
      <c r="D246" s="2" t="s">
        <v>236</v>
      </c>
      <c r="E246" s="2" t="s">
        <v>7</v>
      </c>
      <c r="F246" s="124">
        <f t="shared" si="8"/>
        <v>425.28906</v>
      </c>
      <c r="G246" s="125">
        <f>458.78*0.9</f>
        <v>412.902</v>
      </c>
      <c r="H246" s="126"/>
      <c r="I246" s="126"/>
    </row>
    <row r="247" spans="1:9" ht="15" customHeight="1">
      <c r="A247" s="115"/>
      <c r="B247" s="115"/>
      <c r="C247" s="2" t="s">
        <v>169</v>
      </c>
      <c r="D247" s="2" t="s">
        <v>237</v>
      </c>
      <c r="E247" s="2" t="s">
        <v>7</v>
      </c>
      <c r="F247" s="124">
        <f t="shared" si="8"/>
        <v>438.6193200000001</v>
      </c>
      <c r="G247" s="125">
        <f>473.16*0.9</f>
        <v>425.84400000000005</v>
      </c>
      <c r="H247" s="126"/>
      <c r="I247" s="126"/>
    </row>
    <row r="248" spans="1:9" ht="24" customHeight="1">
      <c r="A248" s="104">
        <v>9</v>
      </c>
      <c r="B248" s="104" t="s">
        <v>352</v>
      </c>
      <c r="C248" s="133" t="s">
        <v>148</v>
      </c>
      <c r="D248" s="38" t="s">
        <v>149</v>
      </c>
      <c r="E248" s="25" t="s">
        <v>2</v>
      </c>
      <c r="F248" s="8">
        <f t="shared" si="8"/>
        <v>381.1</v>
      </c>
      <c r="G248" s="23">
        <v>370</v>
      </c>
      <c r="H248" s="64" t="s">
        <v>290</v>
      </c>
      <c r="I248" s="92"/>
    </row>
    <row r="249" spans="1:9" ht="24" customHeight="1">
      <c r="A249" s="136"/>
      <c r="B249" s="136"/>
      <c r="C249" s="133" t="s">
        <v>148</v>
      </c>
      <c r="D249" s="133" t="s">
        <v>150</v>
      </c>
      <c r="E249" s="25" t="s">
        <v>2</v>
      </c>
      <c r="F249" s="8">
        <f t="shared" si="8"/>
        <v>401.7</v>
      </c>
      <c r="G249" s="23">
        <v>390</v>
      </c>
      <c r="H249" s="64"/>
      <c r="I249" s="91"/>
    </row>
    <row r="250" spans="1:9" ht="24" customHeight="1">
      <c r="A250" s="136"/>
      <c r="B250" s="136"/>
      <c r="C250" s="133" t="s">
        <v>148</v>
      </c>
      <c r="D250" s="133" t="s">
        <v>151</v>
      </c>
      <c r="E250" s="25" t="s">
        <v>2</v>
      </c>
      <c r="F250" s="8">
        <f t="shared" si="8"/>
        <v>422.3</v>
      </c>
      <c r="G250" s="134">
        <v>410</v>
      </c>
      <c r="H250" s="64"/>
      <c r="I250" s="91"/>
    </row>
    <row r="251" spans="1:9" ht="24" customHeight="1">
      <c r="A251" s="136"/>
      <c r="B251" s="136"/>
      <c r="C251" s="135" t="s">
        <v>148</v>
      </c>
      <c r="D251" s="133" t="s">
        <v>152</v>
      </c>
      <c r="E251" s="25" t="s">
        <v>2</v>
      </c>
      <c r="F251" s="8">
        <f t="shared" si="8"/>
        <v>442.90000000000003</v>
      </c>
      <c r="G251" s="23">
        <v>430</v>
      </c>
      <c r="H251" s="64"/>
      <c r="I251" s="91"/>
    </row>
    <row r="252" spans="1:9" ht="24" customHeight="1">
      <c r="A252" s="136"/>
      <c r="B252" s="136"/>
      <c r="C252" s="135" t="s">
        <v>148</v>
      </c>
      <c r="D252" s="133" t="s">
        <v>153</v>
      </c>
      <c r="E252" s="25" t="s">
        <v>2</v>
      </c>
      <c r="F252" s="8">
        <f aca="true" t="shared" si="9" ref="F252:F266">G252*1.03</f>
        <v>463.5</v>
      </c>
      <c r="G252" s="23">
        <v>450</v>
      </c>
      <c r="H252" s="64"/>
      <c r="I252" s="91"/>
    </row>
    <row r="253" spans="1:9" ht="24" customHeight="1">
      <c r="A253" s="136"/>
      <c r="B253" s="136"/>
      <c r="C253" s="135" t="s">
        <v>148</v>
      </c>
      <c r="D253" s="133" t="s">
        <v>154</v>
      </c>
      <c r="E253" s="25" t="s">
        <v>2</v>
      </c>
      <c r="F253" s="8">
        <f t="shared" si="9"/>
        <v>484.1</v>
      </c>
      <c r="G253" s="23">
        <v>470</v>
      </c>
      <c r="H253" s="64"/>
      <c r="I253" s="91"/>
    </row>
    <row r="254" spans="1:9" ht="24" customHeight="1">
      <c r="A254" s="136"/>
      <c r="B254" s="136"/>
      <c r="C254" s="135" t="s">
        <v>148</v>
      </c>
      <c r="D254" s="133" t="s">
        <v>155</v>
      </c>
      <c r="E254" s="25" t="s">
        <v>2</v>
      </c>
      <c r="F254" s="8">
        <f t="shared" si="9"/>
        <v>504.7</v>
      </c>
      <c r="G254" s="23">
        <v>490</v>
      </c>
      <c r="H254" s="64"/>
      <c r="I254" s="91"/>
    </row>
    <row r="255" spans="1:9" ht="24" customHeight="1">
      <c r="A255" s="136"/>
      <c r="B255" s="136"/>
      <c r="C255" s="135" t="s">
        <v>148</v>
      </c>
      <c r="D255" s="133" t="s">
        <v>156</v>
      </c>
      <c r="E255" s="25" t="s">
        <v>2</v>
      </c>
      <c r="F255" s="8">
        <f t="shared" si="9"/>
        <v>525.3000000000001</v>
      </c>
      <c r="G255" s="23">
        <v>510</v>
      </c>
      <c r="H255" s="64"/>
      <c r="I255" s="91"/>
    </row>
    <row r="256" spans="1:9" ht="21" customHeight="1">
      <c r="A256" s="136"/>
      <c r="B256" s="136"/>
      <c r="C256" s="135" t="s">
        <v>127</v>
      </c>
      <c r="D256" s="133" t="s">
        <v>128</v>
      </c>
      <c r="E256" s="25" t="s">
        <v>2</v>
      </c>
      <c r="F256" s="8">
        <f t="shared" si="9"/>
        <v>360.5</v>
      </c>
      <c r="G256" s="23">
        <v>350</v>
      </c>
      <c r="H256" s="64"/>
      <c r="I256" s="91"/>
    </row>
    <row r="257" spans="1:9" ht="21" customHeight="1">
      <c r="A257" s="136"/>
      <c r="B257" s="136"/>
      <c r="C257" s="135" t="s">
        <v>127</v>
      </c>
      <c r="D257" s="133" t="s">
        <v>129</v>
      </c>
      <c r="E257" s="25" t="s">
        <v>2</v>
      </c>
      <c r="F257" s="8">
        <f t="shared" si="9"/>
        <v>381.1</v>
      </c>
      <c r="G257" s="23">
        <v>370</v>
      </c>
      <c r="H257" s="64"/>
      <c r="I257" s="91"/>
    </row>
    <row r="258" spans="1:9" ht="21" customHeight="1">
      <c r="A258" s="136"/>
      <c r="B258" s="136"/>
      <c r="C258" s="135" t="s">
        <v>127</v>
      </c>
      <c r="D258" s="133" t="s">
        <v>130</v>
      </c>
      <c r="E258" s="25" t="s">
        <v>2</v>
      </c>
      <c r="F258" s="8">
        <f t="shared" si="9"/>
        <v>401.7</v>
      </c>
      <c r="G258" s="23">
        <v>390</v>
      </c>
      <c r="H258" s="64"/>
      <c r="I258" s="91"/>
    </row>
    <row r="259" spans="1:9" ht="21" customHeight="1">
      <c r="A259" s="136"/>
      <c r="B259" s="136"/>
      <c r="C259" s="135" t="s">
        <v>127</v>
      </c>
      <c r="D259" s="133" t="s">
        <v>131</v>
      </c>
      <c r="E259" s="25" t="s">
        <v>2</v>
      </c>
      <c r="F259" s="8">
        <f t="shared" si="9"/>
        <v>422.3</v>
      </c>
      <c r="G259" s="23">
        <v>410</v>
      </c>
      <c r="H259" s="64"/>
      <c r="I259" s="91"/>
    </row>
    <row r="260" spans="1:9" ht="21" customHeight="1">
      <c r="A260" s="136"/>
      <c r="B260" s="136"/>
      <c r="C260" s="135" t="s">
        <v>127</v>
      </c>
      <c r="D260" s="133" t="s">
        <v>132</v>
      </c>
      <c r="E260" s="25" t="s">
        <v>2</v>
      </c>
      <c r="F260" s="8">
        <f t="shared" si="9"/>
        <v>442.90000000000003</v>
      </c>
      <c r="G260" s="23">
        <v>430</v>
      </c>
      <c r="H260" s="64"/>
      <c r="I260" s="91"/>
    </row>
    <row r="261" spans="1:9" ht="21" customHeight="1">
      <c r="A261" s="136"/>
      <c r="B261" s="136"/>
      <c r="C261" s="135" t="s">
        <v>127</v>
      </c>
      <c r="D261" s="133" t="s">
        <v>133</v>
      </c>
      <c r="E261" s="25" t="s">
        <v>2</v>
      </c>
      <c r="F261" s="8">
        <f t="shared" si="9"/>
        <v>463.5</v>
      </c>
      <c r="G261" s="23">
        <v>450</v>
      </c>
      <c r="H261" s="64"/>
      <c r="I261" s="91"/>
    </row>
    <row r="262" spans="1:9" ht="21" customHeight="1">
      <c r="A262" s="136"/>
      <c r="B262" s="136"/>
      <c r="C262" s="135" t="s">
        <v>127</v>
      </c>
      <c r="D262" s="133" t="s">
        <v>134</v>
      </c>
      <c r="E262" s="25" t="s">
        <v>2</v>
      </c>
      <c r="F262" s="8">
        <f t="shared" si="9"/>
        <v>484.1</v>
      </c>
      <c r="G262" s="23">
        <v>470</v>
      </c>
      <c r="H262" s="64"/>
      <c r="I262" s="91"/>
    </row>
    <row r="263" spans="1:9" ht="21" customHeight="1">
      <c r="A263" s="136"/>
      <c r="B263" s="136"/>
      <c r="C263" s="135" t="s">
        <v>127</v>
      </c>
      <c r="D263" s="133" t="s">
        <v>135</v>
      </c>
      <c r="E263" s="25" t="s">
        <v>2</v>
      </c>
      <c r="F263" s="8">
        <f t="shared" si="9"/>
        <v>504.7</v>
      </c>
      <c r="G263" s="23">
        <v>490</v>
      </c>
      <c r="H263" s="61"/>
      <c r="I263" s="91"/>
    </row>
    <row r="264" spans="1:9" ht="30.75" customHeight="1">
      <c r="A264" s="136"/>
      <c r="B264" s="136"/>
      <c r="C264" s="135" t="s">
        <v>119</v>
      </c>
      <c r="D264" s="133" t="s">
        <v>204</v>
      </c>
      <c r="E264" s="25" t="s">
        <v>2</v>
      </c>
      <c r="F264" s="8">
        <v>1412.4999999999998</v>
      </c>
      <c r="G264" s="23">
        <v>1250</v>
      </c>
      <c r="H264" s="99" t="s">
        <v>303</v>
      </c>
      <c r="I264" s="91"/>
    </row>
    <row r="265" spans="1:9" ht="30.75" customHeight="1">
      <c r="A265" s="136"/>
      <c r="B265" s="136"/>
      <c r="C265" s="135" t="s">
        <v>283</v>
      </c>
      <c r="D265" s="133" t="s">
        <v>209</v>
      </c>
      <c r="E265" s="25" t="s">
        <v>2</v>
      </c>
      <c r="F265" s="8">
        <v>1186.5</v>
      </c>
      <c r="G265" s="23">
        <v>1050</v>
      </c>
      <c r="H265" s="99"/>
      <c r="I265" s="91"/>
    </row>
    <row r="266" spans="1:9" ht="30.75" customHeight="1">
      <c r="A266" s="136"/>
      <c r="B266" s="136"/>
      <c r="C266" s="135" t="s">
        <v>288</v>
      </c>
      <c r="D266" s="133" t="s">
        <v>289</v>
      </c>
      <c r="E266" s="25" t="s">
        <v>2</v>
      </c>
      <c r="F266" s="8">
        <v>1581.9999999999998</v>
      </c>
      <c r="G266" s="23">
        <v>1400</v>
      </c>
      <c r="H266" s="99"/>
      <c r="I266" s="91"/>
    </row>
    <row r="267" spans="1:9" ht="15.75" customHeight="1">
      <c r="A267" s="102">
        <v>10</v>
      </c>
      <c r="B267" s="102" t="s">
        <v>261</v>
      </c>
      <c r="C267" s="140" t="s">
        <v>262</v>
      </c>
      <c r="D267" s="141" t="s">
        <v>357</v>
      </c>
      <c r="E267" s="142" t="s">
        <v>2</v>
      </c>
      <c r="F267" s="143">
        <v>348.08</v>
      </c>
      <c r="G267" s="143">
        <v>308.04</v>
      </c>
      <c r="H267" s="145" t="s">
        <v>353</v>
      </c>
      <c r="I267" s="106"/>
    </row>
    <row r="268" spans="1:9" ht="15.75" customHeight="1">
      <c r="A268" s="103"/>
      <c r="B268" s="103"/>
      <c r="C268" s="140" t="s">
        <v>262</v>
      </c>
      <c r="D268" s="144" t="s">
        <v>358</v>
      </c>
      <c r="E268" s="142" t="s">
        <v>2</v>
      </c>
      <c r="F268" s="143">
        <v>365.06</v>
      </c>
      <c r="G268" s="143">
        <v>323.06</v>
      </c>
      <c r="H268" s="147"/>
      <c r="I268" s="107"/>
    </row>
    <row r="269" spans="1:9" ht="15.75" customHeight="1">
      <c r="A269" s="103"/>
      <c r="B269" s="103"/>
      <c r="C269" s="140" t="s">
        <v>262</v>
      </c>
      <c r="D269" s="144" t="s">
        <v>359</v>
      </c>
      <c r="E269" s="142" t="s">
        <v>2</v>
      </c>
      <c r="F269" s="143">
        <v>381.08</v>
      </c>
      <c r="G269" s="143">
        <v>337.24</v>
      </c>
      <c r="H269" s="147"/>
      <c r="I269" s="107"/>
    </row>
    <row r="270" spans="1:9" ht="15.75" customHeight="1">
      <c r="A270" s="103"/>
      <c r="B270" s="103"/>
      <c r="C270" s="140" t="s">
        <v>262</v>
      </c>
      <c r="D270" s="144" t="s">
        <v>360</v>
      </c>
      <c r="E270" s="142" t="s">
        <v>2</v>
      </c>
      <c r="F270" s="143">
        <v>394.37</v>
      </c>
      <c r="G270" s="143">
        <v>349</v>
      </c>
      <c r="H270" s="147"/>
      <c r="I270" s="107"/>
    </row>
    <row r="271" spans="1:9" ht="15.75" customHeight="1">
      <c r="A271" s="103"/>
      <c r="B271" s="103"/>
      <c r="C271" s="140" t="s">
        <v>262</v>
      </c>
      <c r="D271" s="144" t="s">
        <v>361</v>
      </c>
      <c r="E271" s="142" t="s">
        <v>2</v>
      </c>
      <c r="F271" s="143">
        <v>413</v>
      </c>
      <c r="G271" s="143">
        <v>365.49</v>
      </c>
      <c r="H271" s="147"/>
      <c r="I271" s="107"/>
    </row>
    <row r="272" spans="1:9" ht="15.75" customHeight="1">
      <c r="A272" s="103"/>
      <c r="B272" s="103"/>
      <c r="C272" s="140" t="s">
        <v>262</v>
      </c>
      <c r="D272" s="144" t="s">
        <v>362</v>
      </c>
      <c r="E272" s="142" t="s">
        <v>2</v>
      </c>
      <c r="F272" s="143">
        <v>429.46</v>
      </c>
      <c r="G272" s="143">
        <v>380.05</v>
      </c>
      <c r="H272" s="147"/>
      <c r="I272" s="107"/>
    </row>
    <row r="273" spans="1:9" ht="15.75" customHeight="1">
      <c r="A273" s="103"/>
      <c r="B273" s="103"/>
      <c r="C273" s="140" t="s">
        <v>262</v>
      </c>
      <c r="D273" s="144" t="s">
        <v>363</v>
      </c>
      <c r="E273" s="142" t="s">
        <v>2</v>
      </c>
      <c r="F273" s="143">
        <v>446.85</v>
      </c>
      <c r="G273" s="143">
        <v>395.44</v>
      </c>
      <c r="H273" s="147"/>
      <c r="I273" s="107"/>
    </row>
    <row r="274" spans="1:9" ht="15.75" customHeight="1">
      <c r="A274" s="103"/>
      <c r="B274" s="103"/>
      <c r="C274" s="140" t="s">
        <v>262</v>
      </c>
      <c r="D274" s="144" t="s">
        <v>364</v>
      </c>
      <c r="E274" s="142" t="s">
        <v>2</v>
      </c>
      <c r="F274" s="143">
        <v>465.37</v>
      </c>
      <c r="G274" s="143">
        <v>411.83</v>
      </c>
      <c r="H274" s="149"/>
      <c r="I274" s="107"/>
    </row>
    <row r="275" spans="1:9" ht="15" customHeight="1">
      <c r="A275" s="103"/>
      <c r="B275" s="103"/>
      <c r="C275" s="140" t="s">
        <v>263</v>
      </c>
      <c r="D275" s="144" t="s">
        <v>365</v>
      </c>
      <c r="E275" s="142" t="s">
        <v>2</v>
      </c>
      <c r="F275" s="143">
        <v>1313.38</v>
      </c>
      <c r="G275" s="143">
        <v>1162.28</v>
      </c>
      <c r="H275" s="146" t="s">
        <v>304</v>
      </c>
      <c r="I275" s="107"/>
    </row>
    <row r="276" spans="1:9" ht="15" customHeight="1">
      <c r="A276" s="103"/>
      <c r="B276" s="103"/>
      <c r="C276" s="140" t="s">
        <v>263</v>
      </c>
      <c r="D276" s="144" t="s">
        <v>366</v>
      </c>
      <c r="E276" s="142" t="s">
        <v>2</v>
      </c>
      <c r="F276" s="143">
        <v>1272.96</v>
      </c>
      <c r="G276" s="143">
        <v>1126.51</v>
      </c>
      <c r="H276" s="148"/>
      <c r="I276" s="107"/>
    </row>
    <row r="277" spans="1:9" ht="15" customHeight="1">
      <c r="A277" s="103"/>
      <c r="B277" s="103"/>
      <c r="C277" s="140" t="s">
        <v>263</v>
      </c>
      <c r="D277" s="144" t="s">
        <v>367</v>
      </c>
      <c r="E277" s="142" t="s">
        <v>2</v>
      </c>
      <c r="F277" s="143">
        <v>1229.88</v>
      </c>
      <c r="G277" s="143">
        <v>1088.39</v>
      </c>
      <c r="H277" s="148"/>
      <c r="I277" s="107"/>
    </row>
    <row r="278" spans="1:9" ht="15" customHeight="1">
      <c r="A278" s="103"/>
      <c r="B278" s="103"/>
      <c r="C278" s="140" t="s">
        <v>263</v>
      </c>
      <c r="D278" s="144" t="s">
        <v>368</v>
      </c>
      <c r="E278" s="142" t="s">
        <v>2</v>
      </c>
      <c r="F278" s="143">
        <v>1162.5</v>
      </c>
      <c r="G278" s="143">
        <v>1028.76</v>
      </c>
      <c r="H278" s="148"/>
      <c r="I278" s="107"/>
    </row>
    <row r="279" spans="1:9" ht="15" customHeight="1">
      <c r="A279" s="103"/>
      <c r="B279" s="103"/>
      <c r="C279" s="140" t="s">
        <v>263</v>
      </c>
      <c r="D279" s="144" t="s">
        <v>369</v>
      </c>
      <c r="E279" s="142" t="s">
        <v>2</v>
      </c>
      <c r="F279" s="143">
        <v>1097.21</v>
      </c>
      <c r="G279" s="143">
        <v>970.98</v>
      </c>
      <c r="H279" s="148"/>
      <c r="I279" s="107"/>
    </row>
    <row r="280" spans="1:9" ht="15" customHeight="1">
      <c r="A280" s="103"/>
      <c r="B280" s="103"/>
      <c r="C280" s="140" t="s">
        <v>263</v>
      </c>
      <c r="D280" s="144" t="s">
        <v>370</v>
      </c>
      <c r="E280" s="142" t="s">
        <v>2</v>
      </c>
      <c r="F280" s="143">
        <v>1448.98</v>
      </c>
      <c r="G280" s="143">
        <v>1282.28</v>
      </c>
      <c r="H280" s="148"/>
      <c r="I280" s="107"/>
    </row>
    <row r="281" spans="1:9" ht="15" customHeight="1">
      <c r="A281" s="103"/>
      <c r="B281" s="103"/>
      <c r="C281" s="140" t="s">
        <v>263</v>
      </c>
      <c r="D281" s="144" t="s">
        <v>371</v>
      </c>
      <c r="E281" s="142" t="s">
        <v>2</v>
      </c>
      <c r="F281" s="143">
        <v>1397.26</v>
      </c>
      <c r="G281" s="143">
        <v>1236.51</v>
      </c>
      <c r="H281" s="148"/>
      <c r="I281" s="107"/>
    </row>
    <row r="282" spans="1:9" ht="14.25" customHeight="1">
      <c r="A282" s="103"/>
      <c r="B282" s="103"/>
      <c r="C282" s="140" t="s">
        <v>263</v>
      </c>
      <c r="D282" s="144" t="s">
        <v>372</v>
      </c>
      <c r="E282" s="142" t="s">
        <v>2</v>
      </c>
      <c r="F282" s="143">
        <v>1342.88</v>
      </c>
      <c r="G282" s="143">
        <v>1188.39</v>
      </c>
      <c r="H282" s="148"/>
      <c r="I282" s="107"/>
    </row>
    <row r="283" spans="1:9" ht="14.25" customHeight="1">
      <c r="A283" s="103"/>
      <c r="B283" s="103"/>
      <c r="C283" s="140" t="s">
        <v>263</v>
      </c>
      <c r="D283" s="144" t="s">
        <v>373</v>
      </c>
      <c r="E283" s="142" t="s">
        <v>2</v>
      </c>
      <c r="F283" s="143">
        <v>1264.2</v>
      </c>
      <c r="G283" s="143">
        <v>1118.76</v>
      </c>
      <c r="H283" s="148"/>
      <c r="I283" s="107"/>
    </row>
    <row r="284" spans="1:9" ht="14.25" customHeight="1">
      <c r="A284" s="103"/>
      <c r="B284" s="103"/>
      <c r="C284" s="140" t="s">
        <v>263</v>
      </c>
      <c r="D284" s="144" t="s">
        <v>374</v>
      </c>
      <c r="E284" s="142" t="s">
        <v>2</v>
      </c>
      <c r="F284" s="143">
        <v>1187.61</v>
      </c>
      <c r="G284" s="143">
        <v>1050.98</v>
      </c>
      <c r="H284" s="148"/>
      <c r="I284" s="107"/>
    </row>
    <row r="285" spans="1:9" ht="14.25" customHeight="1">
      <c r="A285" s="103"/>
      <c r="B285" s="103"/>
      <c r="C285" s="140" t="s">
        <v>263</v>
      </c>
      <c r="D285" s="144" t="s">
        <v>375</v>
      </c>
      <c r="E285" s="142" t="s">
        <v>2</v>
      </c>
      <c r="F285" s="143">
        <v>1713.66</v>
      </c>
      <c r="G285" s="143">
        <v>1516.51</v>
      </c>
      <c r="H285" s="148"/>
      <c r="I285" s="107"/>
    </row>
    <row r="286" spans="1:9" ht="14.25" customHeight="1">
      <c r="A286" s="103"/>
      <c r="B286" s="103"/>
      <c r="C286" s="140" t="s">
        <v>263</v>
      </c>
      <c r="D286" s="144" t="s">
        <v>376</v>
      </c>
      <c r="E286" s="142" t="s">
        <v>2</v>
      </c>
      <c r="F286" s="143">
        <v>1659.28</v>
      </c>
      <c r="G286" s="143">
        <v>1468.39</v>
      </c>
      <c r="H286" s="148"/>
      <c r="I286" s="107"/>
    </row>
    <row r="287" spans="1:9" ht="14.25" customHeight="1">
      <c r="A287" s="103"/>
      <c r="B287" s="103"/>
      <c r="C287" s="140" t="s">
        <v>263</v>
      </c>
      <c r="D287" s="144" t="s">
        <v>377</v>
      </c>
      <c r="E287" s="142" t="s">
        <v>2</v>
      </c>
      <c r="F287" s="143">
        <v>1029.88</v>
      </c>
      <c r="G287" s="143">
        <v>911.4</v>
      </c>
      <c r="H287" s="148"/>
      <c r="I287" s="107"/>
    </row>
    <row r="288" spans="1:9" ht="14.25" customHeight="1">
      <c r="A288" s="103"/>
      <c r="B288" s="103"/>
      <c r="C288" s="140" t="s">
        <v>263</v>
      </c>
      <c r="D288" s="144" t="s">
        <v>378</v>
      </c>
      <c r="E288" s="142" t="s">
        <v>2</v>
      </c>
      <c r="F288" s="143">
        <v>1627.88</v>
      </c>
      <c r="G288" s="143">
        <v>1440.6</v>
      </c>
      <c r="H288" s="148"/>
      <c r="I288" s="107"/>
    </row>
    <row r="289" spans="1:9" ht="14.25" customHeight="1">
      <c r="A289" s="103"/>
      <c r="B289" s="103"/>
      <c r="C289" s="140" t="s">
        <v>263</v>
      </c>
      <c r="D289" s="144" t="s">
        <v>379</v>
      </c>
      <c r="E289" s="142" t="s">
        <v>2</v>
      </c>
      <c r="F289" s="143">
        <v>1579.15</v>
      </c>
      <c r="G289" s="143">
        <v>1397.48</v>
      </c>
      <c r="H289" s="148"/>
      <c r="I289" s="107"/>
    </row>
    <row r="290" spans="1:9" ht="14.25" customHeight="1">
      <c r="A290" s="103"/>
      <c r="B290" s="103"/>
      <c r="C290" s="140" t="s">
        <v>263</v>
      </c>
      <c r="D290" s="144" t="s">
        <v>380</v>
      </c>
      <c r="E290" s="142" t="s">
        <v>2</v>
      </c>
      <c r="F290" s="143">
        <v>1516.58</v>
      </c>
      <c r="G290" s="143">
        <v>1342.11</v>
      </c>
      <c r="H290" s="148"/>
      <c r="I290" s="107"/>
    </row>
    <row r="291" spans="1:9" ht="14.25" customHeight="1">
      <c r="A291" s="103"/>
      <c r="B291" s="103"/>
      <c r="C291" s="140" t="s">
        <v>263</v>
      </c>
      <c r="D291" s="144" t="s">
        <v>381</v>
      </c>
      <c r="E291" s="142" t="s">
        <v>2</v>
      </c>
      <c r="F291" s="143">
        <v>1453.46</v>
      </c>
      <c r="G291" s="143">
        <v>1286.25</v>
      </c>
      <c r="H291" s="148"/>
      <c r="I291" s="107"/>
    </row>
    <row r="292" spans="1:9" ht="14.25" customHeight="1">
      <c r="A292" s="103"/>
      <c r="B292" s="103"/>
      <c r="C292" s="140" t="s">
        <v>263</v>
      </c>
      <c r="D292" s="144" t="s">
        <v>382</v>
      </c>
      <c r="E292" s="142" t="s">
        <v>2</v>
      </c>
      <c r="F292" s="143">
        <v>1752.18</v>
      </c>
      <c r="G292" s="143">
        <v>1550.6</v>
      </c>
      <c r="H292" s="148"/>
      <c r="I292" s="107"/>
    </row>
    <row r="293" spans="1:9" ht="14.25" customHeight="1">
      <c r="A293" s="103"/>
      <c r="B293" s="103"/>
      <c r="C293" s="140" t="s">
        <v>263</v>
      </c>
      <c r="D293" s="144" t="s">
        <v>383</v>
      </c>
      <c r="E293" s="142" t="s">
        <v>2</v>
      </c>
      <c r="F293" s="143">
        <v>1692.15</v>
      </c>
      <c r="G293" s="143">
        <v>1497.48</v>
      </c>
      <c r="H293" s="148"/>
      <c r="I293" s="107"/>
    </row>
    <row r="294" spans="1:9" ht="14.25" customHeight="1">
      <c r="A294" s="103"/>
      <c r="B294" s="103"/>
      <c r="C294" s="140" t="s">
        <v>263</v>
      </c>
      <c r="D294" s="144" t="s">
        <v>384</v>
      </c>
      <c r="E294" s="142" t="s">
        <v>2</v>
      </c>
      <c r="F294" s="143">
        <v>1618.28</v>
      </c>
      <c r="G294" s="143">
        <v>1432.11</v>
      </c>
      <c r="H294" s="148"/>
      <c r="I294" s="107"/>
    </row>
    <row r="295" spans="1:9" ht="14.25" customHeight="1">
      <c r="A295" s="103"/>
      <c r="B295" s="103"/>
      <c r="C295" s="140" t="s">
        <v>263</v>
      </c>
      <c r="D295" s="144" t="s">
        <v>385</v>
      </c>
      <c r="E295" s="142" t="s">
        <v>2</v>
      </c>
      <c r="F295" s="143">
        <v>1543.86</v>
      </c>
      <c r="G295" s="143">
        <v>1366.25</v>
      </c>
      <c r="H295" s="148"/>
      <c r="I295" s="107"/>
    </row>
    <row r="296" spans="1:9" ht="14.25" customHeight="1">
      <c r="A296" s="103"/>
      <c r="B296" s="103"/>
      <c r="C296" s="140" t="s">
        <v>263</v>
      </c>
      <c r="D296" s="144" t="s">
        <v>386</v>
      </c>
      <c r="E296" s="142" t="s">
        <v>2</v>
      </c>
      <c r="F296" s="143">
        <v>2068.58</v>
      </c>
      <c r="G296" s="143">
        <v>1830.6</v>
      </c>
      <c r="H296" s="148"/>
      <c r="I296" s="107"/>
    </row>
    <row r="297" spans="1:9" ht="14.25" customHeight="1">
      <c r="A297" s="104"/>
      <c r="B297" s="104"/>
      <c r="C297" s="140" t="s">
        <v>263</v>
      </c>
      <c r="D297" s="144" t="s">
        <v>387</v>
      </c>
      <c r="E297" s="142" t="s">
        <v>2</v>
      </c>
      <c r="F297" s="143">
        <v>2008.55</v>
      </c>
      <c r="G297" s="143">
        <v>1777.48</v>
      </c>
      <c r="H297" s="150"/>
      <c r="I297" s="108"/>
    </row>
    <row r="298" spans="1:9" ht="18" customHeight="1">
      <c r="A298" s="115">
        <v>11</v>
      </c>
      <c r="B298" s="115" t="s">
        <v>306</v>
      </c>
      <c r="C298" s="17" t="s">
        <v>175</v>
      </c>
      <c r="D298" s="19" t="s">
        <v>264</v>
      </c>
      <c r="E298" s="151" t="s">
        <v>2</v>
      </c>
      <c r="F298" s="155">
        <f>G298*1.13</f>
        <v>406.79999999999995</v>
      </c>
      <c r="G298" s="151">
        <v>360</v>
      </c>
      <c r="H298" s="65" t="s">
        <v>307</v>
      </c>
      <c r="I298" s="70"/>
    </row>
    <row r="299" spans="1:9" ht="18" customHeight="1">
      <c r="A299" s="115"/>
      <c r="B299" s="115"/>
      <c r="C299" s="17" t="s">
        <v>175</v>
      </c>
      <c r="D299" s="19" t="s">
        <v>265</v>
      </c>
      <c r="E299" s="151" t="s">
        <v>2</v>
      </c>
      <c r="F299" s="155">
        <f>G299*1.13</f>
        <v>427.14</v>
      </c>
      <c r="G299" s="151">
        <v>378</v>
      </c>
      <c r="H299" s="64"/>
      <c r="I299" s="71"/>
    </row>
    <row r="300" spans="1:9" ht="18" customHeight="1">
      <c r="A300" s="115"/>
      <c r="B300" s="115"/>
      <c r="C300" s="17" t="s">
        <v>175</v>
      </c>
      <c r="D300" s="19" t="s">
        <v>266</v>
      </c>
      <c r="E300" s="151" t="s">
        <v>2</v>
      </c>
      <c r="F300" s="155">
        <f aca="true" t="shared" si="10" ref="F300:F312">G300*1.13</f>
        <v>439.56999999999994</v>
      </c>
      <c r="G300" s="151">
        <v>389</v>
      </c>
      <c r="H300" s="64"/>
      <c r="I300" s="71"/>
    </row>
    <row r="301" spans="1:9" ht="18" customHeight="1">
      <c r="A301" s="115"/>
      <c r="B301" s="115"/>
      <c r="C301" s="17" t="s">
        <v>175</v>
      </c>
      <c r="D301" s="19" t="s">
        <v>267</v>
      </c>
      <c r="E301" s="151" t="s">
        <v>2</v>
      </c>
      <c r="F301" s="155">
        <f t="shared" si="10"/>
        <v>451.99999999999994</v>
      </c>
      <c r="G301" s="151">
        <v>400</v>
      </c>
      <c r="H301" s="64"/>
      <c r="I301" s="71"/>
    </row>
    <row r="302" spans="1:9" ht="18" customHeight="1">
      <c r="A302" s="115"/>
      <c r="B302" s="115"/>
      <c r="C302" s="17" t="s">
        <v>175</v>
      </c>
      <c r="D302" s="19" t="s">
        <v>268</v>
      </c>
      <c r="E302" s="151" t="s">
        <v>2</v>
      </c>
      <c r="F302" s="155">
        <f t="shared" si="10"/>
        <v>484.77</v>
      </c>
      <c r="G302" s="151">
        <v>429</v>
      </c>
      <c r="H302" s="64"/>
      <c r="I302" s="71"/>
    </row>
    <row r="303" spans="1:9" ht="18" customHeight="1">
      <c r="A303" s="115"/>
      <c r="B303" s="115"/>
      <c r="C303" s="17" t="s">
        <v>175</v>
      </c>
      <c r="D303" s="19" t="s">
        <v>269</v>
      </c>
      <c r="E303" s="151" t="s">
        <v>2</v>
      </c>
      <c r="F303" s="155">
        <f t="shared" si="10"/>
        <v>517.54</v>
      </c>
      <c r="G303" s="151">
        <v>458</v>
      </c>
      <c r="H303" s="64"/>
      <c r="I303" s="71"/>
    </row>
    <row r="304" spans="1:9" ht="18" customHeight="1">
      <c r="A304" s="115"/>
      <c r="B304" s="115"/>
      <c r="C304" s="17" t="s">
        <v>175</v>
      </c>
      <c r="D304" s="19" t="s">
        <v>270</v>
      </c>
      <c r="E304" s="151" t="s">
        <v>2</v>
      </c>
      <c r="F304" s="155">
        <f t="shared" si="10"/>
        <v>544.66</v>
      </c>
      <c r="G304" s="151">
        <v>482</v>
      </c>
      <c r="H304" s="64"/>
      <c r="I304" s="71"/>
    </row>
    <row r="305" spans="1:9" ht="18" customHeight="1">
      <c r="A305" s="115"/>
      <c r="B305" s="115"/>
      <c r="C305" s="17" t="s">
        <v>175</v>
      </c>
      <c r="D305" s="19" t="s">
        <v>334</v>
      </c>
      <c r="E305" s="151" t="s">
        <v>2</v>
      </c>
      <c r="F305" s="155">
        <f t="shared" si="10"/>
        <v>566.13</v>
      </c>
      <c r="G305" s="151">
        <v>501</v>
      </c>
      <c r="H305" s="64"/>
      <c r="I305" s="71"/>
    </row>
    <row r="306" spans="1:9" ht="18" customHeight="1">
      <c r="A306" s="115"/>
      <c r="B306" s="115"/>
      <c r="C306" s="152" t="s">
        <v>203</v>
      </c>
      <c r="D306" s="152" t="s">
        <v>459</v>
      </c>
      <c r="E306" s="151" t="s">
        <v>2</v>
      </c>
      <c r="F306" s="155">
        <f t="shared" si="10"/>
        <v>1411.37</v>
      </c>
      <c r="G306" s="151">
        <v>1249</v>
      </c>
      <c r="H306" s="64"/>
      <c r="I306" s="71"/>
    </row>
    <row r="307" spans="1:9" ht="18" customHeight="1">
      <c r="A307" s="115"/>
      <c r="B307" s="115"/>
      <c r="C307" s="152" t="s">
        <v>203</v>
      </c>
      <c r="D307" s="152" t="s">
        <v>460</v>
      </c>
      <c r="E307" s="151" t="s">
        <v>2</v>
      </c>
      <c r="F307" s="155">
        <f t="shared" si="10"/>
        <v>1353.7399999999998</v>
      </c>
      <c r="G307" s="151">
        <v>1198</v>
      </c>
      <c r="H307" s="64"/>
      <c r="I307" s="71"/>
    </row>
    <row r="308" spans="1:9" ht="18" customHeight="1">
      <c r="A308" s="115"/>
      <c r="B308" s="115"/>
      <c r="C308" s="152" t="s">
        <v>206</v>
      </c>
      <c r="D308" s="152" t="s">
        <v>461</v>
      </c>
      <c r="E308" s="151" t="s">
        <v>2</v>
      </c>
      <c r="F308" s="155">
        <f t="shared" si="10"/>
        <v>1153.7299999999998</v>
      </c>
      <c r="G308" s="151">
        <v>1021</v>
      </c>
      <c r="H308" s="64"/>
      <c r="I308" s="71"/>
    </row>
    <row r="309" spans="1:9" ht="18" customHeight="1">
      <c r="A309" s="115"/>
      <c r="B309" s="115"/>
      <c r="C309" s="152" t="s">
        <v>206</v>
      </c>
      <c r="D309" s="152" t="s">
        <v>462</v>
      </c>
      <c r="E309" s="151" t="s">
        <v>2</v>
      </c>
      <c r="F309" s="155">
        <f t="shared" si="10"/>
        <v>1120.9599999999998</v>
      </c>
      <c r="G309" s="151">
        <v>992</v>
      </c>
      <c r="H309" s="64"/>
      <c r="I309" s="71"/>
    </row>
    <row r="310" spans="1:9" ht="18" customHeight="1">
      <c r="A310" s="115"/>
      <c r="B310" s="115"/>
      <c r="C310" s="152" t="s">
        <v>335</v>
      </c>
      <c r="D310" s="152" t="s">
        <v>463</v>
      </c>
      <c r="E310" s="151" t="s">
        <v>2</v>
      </c>
      <c r="F310" s="155">
        <f t="shared" si="10"/>
        <v>1090.4499999999998</v>
      </c>
      <c r="G310" s="151">
        <v>965</v>
      </c>
      <c r="H310" s="64"/>
      <c r="I310" s="71"/>
    </row>
    <row r="311" spans="1:9" ht="18" customHeight="1">
      <c r="A311" s="115"/>
      <c r="B311" s="115"/>
      <c r="C311" s="152" t="s">
        <v>119</v>
      </c>
      <c r="D311" s="152" t="s">
        <v>459</v>
      </c>
      <c r="E311" s="151" t="s">
        <v>2</v>
      </c>
      <c r="F311" s="155">
        <f t="shared" si="10"/>
        <v>1524.37</v>
      </c>
      <c r="G311" s="151">
        <v>1349</v>
      </c>
      <c r="H311" s="64"/>
      <c r="I311" s="71"/>
    </row>
    <row r="312" spans="1:9" ht="18" customHeight="1">
      <c r="A312" s="115"/>
      <c r="B312" s="115"/>
      <c r="C312" s="152" t="s">
        <v>119</v>
      </c>
      <c r="D312" s="153" t="s">
        <v>464</v>
      </c>
      <c r="E312" s="154" t="s">
        <v>2</v>
      </c>
      <c r="F312" s="155">
        <f t="shared" si="10"/>
        <v>1471.2599999999998</v>
      </c>
      <c r="G312" s="154">
        <v>1302</v>
      </c>
      <c r="H312" s="61"/>
      <c r="I312" s="72"/>
    </row>
    <row r="313" spans="1:9" s="15" customFormat="1" ht="54.75" customHeight="1">
      <c r="A313" s="156" t="s">
        <v>354</v>
      </c>
      <c r="B313" s="156"/>
      <c r="C313" s="156"/>
      <c r="D313" s="156"/>
      <c r="E313" s="156"/>
      <c r="F313" s="156"/>
      <c r="G313" s="156"/>
      <c r="H313" s="156"/>
      <c r="I313" s="156"/>
    </row>
  </sheetData>
  <mergeCells count="58">
    <mergeCell ref="A298:A312"/>
    <mergeCell ref="H298:H312"/>
    <mergeCell ref="H275:H297"/>
    <mergeCell ref="B298:B312"/>
    <mergeCell ref="I163:I177"/>
    <mergeCell ref="H178:H186"/>
    <mergeCell ref="A267:A297"/>
    <mergeCell ref="H267:H274"/>
    <mergeCell ref="I248:I263"/>
    <mergeCell ref="I264:I266"/>
    <mergeCell ref="H248:H263"/>
    <mergeCell ref="I218:I247"/>
    <mergeCell ref="B267:B297"/>
    <mergeCell ref="I267:I297"/>
    <mergeCell ref="I187:I217"/>
    <mergeCell ref="H264:H266"/>
    <mergeCell ref="H110:H138"/>
    <mergeCell ref="I178:I186"/>
    <mergeCell ref="I110:I138"/>
    <mergeCell ref="H139:H162"/>
    <mergeCell ref="I139:I162"/>
    <mergeCell ref="A110:A138"/>
    <mergeCell ref="B110:B138"/>
    <mergeCell ref="B218:B247"/>
    <mergeCell ref="B139:B162"/>
    <mergeCell ref="A139:A162"/>
    <mergeCell ref="A163:A186"/>
    <mergeCell ref="B163:B186"/>
    <mergeCell ref="H163:H177"/>
    <mergeCell ref="A68:A109"/>
    <mergeCell ref="I52:I67"/>
    <mergeCell ref="A24:A51"/>
    <mergeCell ref="B24:B51"/>
    <mergeCell ref="H24:H51"/>
    <mergeCell ref="I24:I51"/>
    <mergeCell ref="A52:A67"/>
    <mergeCell ref="B52:B67"/>
    <mergeCell ref="H52:H67"/>
    <mergeCell ref="A2:I2"/>
    <mergeCell ref="A5:A23"/>
    <mergeCell ref="B5:B23"/>
    <mergeCell ref="H5:H12"/>
    <mergeCell ref="I13:I23"/>
    <mergeCell ref="I5:I12"/>
    <mergeCell ref="H13:H23"/>
    <mergeCell ref="G3:I3"/>
    <mergeCell ref="B68:B109"/>
    <mergeCell ref="H68:H109"/>
    <mergeCell ref="I68:I109"/>
    <mergeCell ref="A313:I313"/>
    <mergeCell ref="H187:H217"/>
    <mergeCell ref="A218:A247"/>
    <mergeCell ref="A187:A217"/>
    <mergeCell ref="A248:A266"/>
    <mergeCell ref="B248:B266"/>
    <mergeCell ref="B187:B217"/>
    <mergeCell ref="H218:H247"/>
    <mergeCell ref="I298:I312"/>
  </mergeCells>
  <conditionalFormatting sqref="I264 D314:H65536 I248 D140:E157 D52:E67 F52:F61 D1:H1 D3:F4 D5:G12 D13:D23 G4:H4 E13:E22 D23:E23 F13:G23 D44:D51 F26:F31 G24:G109 D158:F162 D139 G248:G254 G256:G266 D248:D297">
    <cfRule type="cellIs" priority="1" dxfId="52" operator="equal" stopIfTrue="1">
      <formula>0</formula>
    </cfRule>
  </conditionalFormatting>
  <conditionalFormatting sqref="J25:IV313 K1:IV24 J3:J24 A314:IV65536 A298:B298 G13:G51 H298:I298 H264:I264 A239:B248 A110:B163 E163:G177 H163:I163 H218:I218 A52:B68 D250:D255 F24:F33 H139:I139 A267:B267 H110:I110 A187:B187 H267:I267 H187:I187 C187:C255 D54:F67 E249:G266 D52:F52 H52:I52 C13:D23 C44:D51 C52:C67 H5:I5 C163:C177 G4:I4 B1:J1 A1:A4 B3:F4 C5:C12 H24:I24 F48:F51 C139:D139 C140:E157 C158:F162 D165:D177 C24:C43 E24:E51 F42:F43 C178:G186 C256:D266 E248:I248 C267:C270 C271:D274 E267:E274 C275:E297 D269:D270">
    <cfRule type="cellIs" priority="2" dxfId="0" operator="equal" stopIfTrue="1">
      <formula>0</formula>
    </cfRule>
  </conditionalFormatting>
  <conditionalFormatting sqref="G314:H65536 G4:H4 G18:G23 G1:H1 G13:G16">
    <cfRule type="cellIs" priority="3" dxfId="53" operator="equal" stopIfTrue="1">
      <formula>0</formula>
    </cfRule>
    <cfRule type="cellIs" priority="4" dxfId="54" operator="equal" stopIfTrue="1">
      <formula>0</formula>
    </cfRule>
    <cfRule type="cellIs" priority="5" dxfId="53" operator="equal" stopIfTrue="1">
      <formula>0</formula>
    </cfRule>
  </conditionalFormatting>
  <conditionalFormatting sqref="G24:G51 G248:G254 G256:G266">
    <cfRule type="cellIs" priority="6" dxfId="55" operator="equal" stopIfTrue="1">
      <formula>0</formula>
    </cfRule>
    <cfRule type="cellIs" priority="7" dxfId="56" operator="equal" stopIfTrue="1">
      <formula>0</formula>
    </cfRule>
    <cfRule type="cellIs" priority="8" dxfId="55" operator="equal" stopIfTrue="1">
      <formula>0</formula>
    </cfRule>
  </conditionalFormatting>
  <conditionalFormatting sqref="G187:G247">
    <cfRule type="cellIs" priority="9" dxfId="55" operator="equal" stopIfTrue="1">
      <formula>0</formula>
    </cfRule>
    <cfRule type="cellIs" priority="10" dxfId="57" operator="equal" stopIfTrue="1">
      <formula>0</formula>
    </cfRule>
    <cfRule type="cellIs" priority="11" dxfId="55" operator="equal" stopIfTrue="1">
      <formula>0</formula>
    </cfRule>
  </conditionalFormatting>
  <conditionalFormatting sqref="G139:G157">
    <cfRule type="cellIs" priority="12" dxfId="0" operator="equal" stopIfTrue="1">
      <formula>0</formula>
    </cfRule>
    <cfRule type="cellIs" priority="13" dxfId="52" operator="equal" stopIfTrue="1">
      <formula>0</formula>
    </cfRule>
  </conditionalFormatting>
  <conditionalFormatting sqref="G171:G186 D163:D186 G163:G169">
    <cfRule type="cellIs" priority="14" dxfId="58" operator="equal" stopIfTrue="1">
      <formula>0</formula>
    </cfRule>
  </conditionalFormatting>
  <conditionalFormatting sqref="G171:G186 G163:G169">
    <cfRule type="cellIs" priority="15" dxfId="55" operator="equal" stopIfTrue="1">
      <formula>0</formula>
    </cfRule>
    <cfRule type="cellIs" priority="16" dxfId="59" operator="equal" stopIfTrue="1">
      <formula>0</formula>
    </cfRule>
    <cfRule type="cellIs" priority="17" dxfId="55" operator="equal" stopIfTrue="1">
      <formula>0</formula>
    </cfRule>
  </conditionalFormatting>
  <conditionalFormatting sqref="F44:F47 F34:F41 D24:D43 D187:G247">
    <cfRule type="cellIs" priority="18" dxfId="52" operator="equal" stopIfTrue="1">
      <formula>0</formula>
    </cfRule>
    <cfRule type="cellIs" priority="19" dxfId="0" operator="equal" stopIfTrue="1">
      <formula>0</formula>
    </cfRule>
  </conditionalFormatting>
  <conditionalFormatting sqref="E139 G158:G162">
    <cfRule type="cellIs" priority="20" dxfId="52" operator="equal" stopIfTrue="1">
      <formula>0</formula>
    </cfRule>
    <cfRule type="cellIs" priority="21" dxfId="0" operator="equal" stopIfTrue="1">
      <formula>0</formula>
    </cfRule>
    <cfRule type="cellIs" priority="22" dxfId="55" operator="equal" stopIfTrue="1">
      <formula>0</formula>
    </cfRule>
  </conditionalFormatting>
  <conditionalFormatting sqref="F139:F157">
    <cfRule type="cellIs" priority="23" dxfId="55" operator="equal" stopIfTrue="1">
      <formula>0</formula>
    </cfRule>
    <cfRule type="cellIs" priority="24" dxfId="56" operator="equal" stopIfTrue="1">
      <formula>0</formula>
    </cfRule>
    <cfRule type="cellIs" priority="25" dxfId="55" operator="equal" stopIfTrue="1">
      <formula>0</formula>
    </cfRule>
  </conditionalFormatting>
  <conditionalFormatting sqref="F267:G297">
    <cfRule type="cellIs" priority="26" dxfId="0" operator="equal" stopIfTrue="1">
      <formula>0</formula>
    </cfRule>
    <cfRule type="cellIs" priority="27" dxfId="52" operator="equal" stopIfTrue="1">
      <formula>0</formula>
    </cfRule>
    <cfRule type="cellIs" priority="28" dxfId="55" operator="equal" stopIfTrue="1">
      <formula>0</formula>
    </cfRule>
  </conditionalFormatting>
  <printOptions/>
  <pageMargins left="0.7480314960629921" right="0.5511811023622047" top="0.98425196850393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2023-10-25T08:39:05Z</cp:lastPrinted>
  <dcterms:created xsi:type="dcterms:W3CDTF">1996-12-17T01:32:42Z</dcterms:created>
  <dcterms:modified xsi:type="dcterms:W3CDTF">2023-10-25T08:39:11Z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